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6"/>
  <workbookPr defaultThemeVersion="166925"/>
  <mc:AlternateContent xmlns:mc="http://schemas.openxmlformats.org/markup-compatibility/2006">
    <mc:Choice Requires="x15">
      <x15ac:absPath xmlns:x15ac="http://schemas.microsoft.com/office/spreadsheetml/2010/11/ac" url="C:\Users\MARLYS URIBE\Downloads\"/>
    </mc:Choice>
  </mc:AlternateContent>
  <xr:revisionPtr revIDLastSave="147" documentId="13_ncr:1_{7B37DA4A-BDE3-4FD4-A018-71EC6BCFDD67}" xr6:coauthVersionLast="47" xr6:coauthVersionMax="47" xr10:uidLastSave="{EEA78660-EFDD-4588-B8C4-2BAEB2B1015B}"/>
  <bookViews>
    <workbookView xWindow="-120" yWindow="-120" windowWidth="20730" windowHeight="11040" xr2:uid="{E9951750-6718-4E65-99C4-7D8C6E70D595}"/>
  </bookViews>
  <sheets>
    <sheet name="Riesgo 1" sheetId="3" r:id="rId1"/>
    <sheet name="Datos" sheetId="5" state="hidden" r:id="rId2"/>
    <sheet name="Instructivo" sheetId="4" r:id="rId3"/>
  </sheets>
  <definedNames>
    <definedName name="_xlnm.Print_Area" localSheetId="0">'Riesgo 1'!$A$1:$AK$21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27" i="3" l="1"/>
  <c r="S27" i="3"/>
  <c r="S19" i="3"/>
  <c r="V19" i="3"/>
  <c r="S20" i="3"/>
  <c r="V20" i="3"/>
  <c r="S18" i="3" l="1"/>
  <c r="V23" i="3"/>
  <c r="S23" i="3"/>
  <c r="V18" i="3"/>
  <c r="S17" i="3"/>
  <c r="K17" i="3"/>
  <c r="V28" i="3" l="1"/>
  <c r="S28" i="3"/>
  <c r="V26" i="3"/>
  <c r="S26" i="3"/>
  <c r="K26" i="3"/>
  <c r="L26" i="3" s="1"/>
  <c r="M26" i="3" s="1"/>
  <c r="H26" i="3"/>
  <c r="V21" i="3"/>
  <c r="S21" i="3"/>
  <c r="AD26" i="3" l="1"/>
  <c r="N26" i="3"/>
  <c r="O26" i="3" s="1"/>
  <c r="I26" i="3"/>
  <c r="Z26" i="3" s="1"/>
  <c r="AD28" i="3"/>
  <c r="AC28" i="3" s="1"/>
  <c r="V25" i="3"/>
  <c r="S25" i="3"/>
  <c r="V24" i="3"/>
  <c r="S24" i="3"/>
  <c r="V22" i="3"/>
  <c r="S22" i="3"/>
  <c r="K22" i="3"/>
  <c r="H22" i="3"/>
  <c r="AC26" i="3" l="1"/>
  <c r="AD27" i="3"/>
  <c r="AC27" i="3" s="1"/>
  <c r="AB26" i="3"/>
  <c r="AA26" i="3"/>
  <c r="AE26" i="3" s="1"/>
  <c r="AF26" i="3" s="1"/>
  <c r="L22" i="3"/>
  <c r="M22" i="3" s="1"/>
  <c r="AD22" i="3" s="1"/>
  <c r="AC22" i="3" s="1"/>
  <c r="I22" i="3"/>
  <c r="Z22" i="3" s="1"/>
  <c r="AB22" i="3" s="1"/>
  <c r="Z23" i="3" s="1"/>
  <c r="Z28" i="3" l="1"/>
  <c r="Z27" i="3"/>
  <c r="AB23" i="3"/>
  <c r="Z24" i="3" s="1"/>
  <c r="AA24" i="3" s="1"/>
  <c r="AA23" i="3"/>
  <c r="AD23" i="3"/>
  <c r="AC23" i="3" s="1"/>
  <c r="AD24" i="3"/>
  <c r="AC24" i="3" s="1"/>
  <c r="N22" i="3"/>
  <c r="O22" i="3" s="1"/>
  <c r="AD25" i="3"/>
  <c r="AC25" i="3" s="1"/>
  <c r="AA22" i="3"/>
  <c r="AE22" i="3" s="1"/>
  <c r="AF22" i="3" s="1"/>
  <c r="AB27" i="3" l="1"/>
  <c r="AA27" i="3"/>
  <c r="AE27" i="3" s="1"/>
  <c r="AF27" i="3" s="1"/>
  <c r="AB24" i="3"/>
  <c r="Z25" i="3" s="1"/>
  <c r="AA25" i="3" s="1"/>
  <c r="AE25" i="3" s="1"/>
  <c r="AF25" i="3" s="1"/>
  <c r="AE23" i="3"/>
  <c r="AF23" i="3" s="1"/>
  <c r="AE24" i="3"/>
  <c r="AF24" i="3" s="1"/>
  <c r="AB25" i="3"/>
  <c r="AB28" i="3" l="1"/>
  <c r="AA28" i="3"/>
  <c r="AE28" i="3" s="1"/>
  <c r="AF28" i="3" s="1"/>
  <c r="V17" i="3"/>
  <c r="L17" i="3" l="1"/>
  <c r="M17" i="3" l="1"/>
  <c r="AD20" i="3" s="1"/>
  <c r="AC20" i="3" s="1"/>
  <c r="H17" i="3"/>
  <c r="AD17" i="3" l="1"/>
  <c r="I17" i="3"/>
  <c r="Z17" i="3" s="1"/>
  <c r="AA17" i="3" s="1"/>
  <c r="N17" i="3"/>
  <c r="O17" i="3" s="1"/>
  <c r="AD18" i="3" l="1"/>
  <c r="AC18" i="3" s="1"/>
  <c r="AD19" i="3"/>
  <c r="AC19" i="3" s="1"/>
  <c r="AC17" i="3"/>
  <c r="AE17" i="3" s="1"/>
  <c r="AF17" i="3" s="1"/>
  <c r="AB17" i="3"/>
  <c r="Z18" i="3" s="1"/>
  <c r="AB18" i="3" l="1"/>
  <c r="Z19" i="3" s="1"/>
  <c r="AA18" i="3"/>
  <c r="AE18" i="3" s="1"/>
  <c r="AF18" i="3" s="1"/>
  <c r="AD21" i="3"/>
  <c r="AC21" i="3" s="1"/>
  <c r="AB19" i="3" l="1"/>
  <c r="Z20" i="3" s="1"/>
  <c r="AA19" i="3"/>
  <c r="AE19" i="3" s="1"/>
  <c r="AF19" i="3" s="1"/>
  <c r="AA20" i="3" l="1"/>
  <c r="AE20" i="3" s="1"/>
  <c r="AF20" i="3" s="1"/>
  <c r="AB20" i="3"/>
  <c r="Z21" i="3" s="1"/>
  <c r="AA21" i="3" s="1"/>
  <c r="AE21" i="3" s="1"/>
  <c r="AF21" i="3" s="1"/>
  <c r="AB21"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tc={81918C6B-9413-42DA-B687-5AB2FE1F9C00}</author>
  </authors>
  <commentList>
    <comment ref="G17" authorId="0" shapeId="0" xr:uid="{81918C6B-9413-42DA-B687-5AB2FE1F9C00}">
      <text>
        <t>[Threaded comment]
Your version of Excel allows you to read this threaded comment; however, any edits to it will get removed if the file is opened in a newer version of Excel. Learn more: https://go.microsoft.com/fwlink/?linkid=870924
Comment:
    Se toma como frecuencia todos los días de un año en el que pueden suceder situaciones referentes a la filtración de información</t>
      </text>
    </comment>
  </commentList>
</comments>
</file>

<file path=xl/sharedStrings.xml><?xml version="1.0" encoding="utf-8"?>
<sst xmlns="http://schemas.openxmlformats.org/spreadsheetml/2006/main" count="267" uniqueCount="189">
  <si>
    <t>GESTION DE COMUNICACIONES</t>
  </si>
  <si>
    <t>CÓDIGO</t>
  </si>
  <si>
    <t>E-DES-FT-015</t>
  </si>
  <si>
    <t>VERSIÓN</t>
  </si>
  <si>
    <t>10</t>
  </si>
  <si>
    <t>MAPA DE RIESGOS DE GESTIÓN</t>
  </si>
  <si>
    <t>PÁGINA</t>
  </si>
  <si>
    <t>1 DE 1</t>
  </si>
  <si>
    <t>VIGENTE DESDE</t>
  </si>
  <si>
    <t>Proceso</t>
  </si>
  <si>
    <t>COMUNICACION ESTRATÉGICA</t>
  </si>
  <si>
    <t>Objetivo del Proceso</t>
  </si>
  <si>
    <t xml:space="preserve">Divulgar y promocionar de manera veraz y efctiva la gestión del Instituto Distrital para la Protección de la Niñez y la Juventud -IDIPRON- a través del diseño y ejecución de un plan estratégico de comunicaciones que contemple el manejo adecuado de la comunicación  interna y externa del instituto, garantice el uso apropiado de la imagen institucional y el cumplimiento de las directrices distritales en materia de comunicaciones, empleando para ello, los canales de comunicación propios del Instituto y los medios de comunicación externa de carácter masivo, alternativo, digital o comunitario para el posicionamiento de la Entidad. </t>
  </si>
  <si>
    <t>Alcance</t>
  </si>
  <si>
    <t>El proceso inicia con la planificación de la gestión de la comunicación interna y externa para finalizar con la aprobación y divulgación de piezas de comunicación, contenidos informativos y pronunciamientos oficiales.</t>
  </si>
  <si>
    <t>IDENTIFICACIÓN DEL RIESGO</t>
  </si>
  <si>
    <t>VALORACIÓN DEL RIESGO</t>
  </si>
  <si>
    <t>GESTIÓN DEL RIESGO</t>
  </si>
  <si>
    <t xml:space="preserve">MONITOREO </t>
  </si>
  <si>
    <t>SEGUIMIENTO Y EVALUACIÓN</t>
  </si>
  <si>
    <t>Atributos</t>
  </si>
  <si>
    <t>No. De Riesgo</t>
  </si>
  <si>
    <t>Impacto</t>
  </si>
  <si>
    <t>Causa Inmediata</t>
  </si>
  <si>
    <t>Causa Raiz</t>
  </si>
  <si>
    <t>Descripción del Riesgo</t>
  </si>
  <si>
    <t>Clasificación Riesgo</t>
  </si>
  <si>
    <t>Frecuencia con la que se realiza la actividad</t>
  </si>
  <si>
    <t>Probabilidad 
Inherente</t>
  </si>
  <si>
    <t>%</t>
  </si>
  <si>
    <t>Criterios de Impacto</t>
  </si>
  <si>
    <t>Observacion de Impacto</t>
  </si>
  <si>
    <t>Impacto
 Inherente</t>
  </si>
  <si>
    <t>Zona de riesgo</t>
  </si>
  <si>
    <t>Zona de riesgo
inherente</t>
  </si>
  <si>
    <t>No. De control</t>
  </si>
  <si>
    <t>Descripción del Control</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</si>
  <si>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</si>
  <si>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</si>
  <si>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</si>
  <si>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</si>
  <si>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</si>
  <si>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</si>
  <si>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</si>
  <si>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</si>
  <si>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</si>
  <si>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</si>
  <si>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</si>
  <si>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</si>
  <si>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</si>
  <si>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</si>
  <si>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</si>
  <si>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</si>
  <si>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</si>
  <si>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Fortalecimento Del Riesgo</t>
  </si>
  <si>
    <t>Reporte De Las Acciones Desarrolladas En Caso De Que Se Haya Materializado El Riesgo</t>
  </si>
  <si>
    <t>Observaciones Del Monitoreo</t>
  </si>
  <si>
    <t xml:space="preserve">OBSERVACIONES OFICINA ASESORA DE PLANEACIÓN </t>
  </si>
  <si>
    <t>OBSERVACIONES OFICINA DE CONTROL INTERNO</t>
  </si>
  <si>
    <t>Reputacional</t>
  </si>
  <si>
    <t>Crisis mediatica</t>
  </si>
  <si>
    <t xml:space="preserve">Filtración de información </t>
  </si>
  <si>
    <t>Posibilidad de afectación reputacional por crisis mediatica debido a filtración de la información institucional o relacionada con el Instituto</t>
  </si>
  <si>
    <t>El riesgo afecta la imagen de la entidad con algunos usuarios de relevancia frente al logro de los objetivos.</t>
  </si>
  <si>
    <t>El lider del proceso cada vez que se requiera, establece políticas de operación encaminadas a determinar que la información divulgada sea controlada por la Oficina Asesora de Comunicaciones; estas politicas son establecidas dentro de la documentación del proceso.</t>
  </si>
  <si>
    <t>Preventivo</t>
  </si>
  <si>
    <t>Manual</t>
  </si>
  <si>
    <t>Manual de Comunicaciones
Politica de Comunicaciones</t>
  </si>
  <si>
    <t>Cada vez que se presenta la situación</t>
  </si>
  <si>
    <t>Caracterizacion del proceso</t>
  </si>
  <si>
    <t>ASUMIR EL RIESGO</t>
  </si>
  <si>
    <t>De acuerdo con la metodologia para la administración del riesgo, no se formulan acciones de fortalecimiento para la vigencia 2024, por cuanto los controles existentes se consideran suficientes y permiten mitigar el riesgo</t>
  </si>
  <si>
    <t>Riesgo 1:
Control No 1:
El líder de la Oficina Asesora de Comunicaciones mediante “Caracterización del proceso” E-COE-CP-001 da continuidad a las políticas de operación encaminada a determinar la información divulgada.
Control No 2:
En cumplimiento de la directriz establecida, el Jefe de la Oficina Asesora de Comunicaciones realizó la divulgación anual de las políticas de operación relacionadas con las publicaciones institucionales.
Dicha información, contenida en el Manual y la Política de Comunicaciones, fue enviada a través de mailing institucional el día 14 de mayo de 2025.
A traves de la difusión de la pieza  divulgada, se presenta de manera clara los lineamientos para la gestión de contenidos y vocería,
garantizando el conocimiento y aplicación de las directrices institucionales por parte de todos los procesos.
Control No 3:
Se verifica los acuerdos de confidencialidad de contratistas y funcionarios durante el primer cuatrimestre de de la vigencia, teniendo en cuenta que dentro del proceso de vinculación de funcionarios se exige el acuerdo de confidencialidad el cual es requisito para el ingreso. Estos documentos reposan dentro de las historias laborales y en custodia de la Gerencia de Talento Humano.
Control No 4:
En este periodo no se presentó ninguna crisis institucional; por esta razón no hay evidencias y no se materializó el riesgo.
Control No 5:
En este periodo no se presentó ninguna crisis institucional; por esta razón no hay evidencias y no se materializó el riesgo.</t>
  </si>
  <si>
    <t>No se requieren acciones de fortalecimiento para el riesgo asociado.</t>
  </si>
  <si>
    <t>Este riesgo no se ha materializado, no se requieren acciones.</t>
  </si>
  <si>
    <r>
      <rPr>
        <sz val="11"/>
        <color rgb="FF000000"/>
        <rFont val="Times New Roman"/>
      </rPr>
      <t xml:space="preserve">
18-05-2025
</t>
    </r>
    <r>
      <rPr>
        <b/>
        <sz val="11"/>
        <color rgb="FF000000"/>
        <rFont val="Times New Roman"/>
      </rPr>
      <t xml:space="preserve">Riesgo 1:
</t>
    </r>
    <r>
      <rPr>
        <sz val="11"/>
        <color rgb="FF000000"/>
        <rFont val="Times New Roman"/>
      </rPr>
      <t xml:space="preserve">
</t>
    </r>
    <r>
      <rPr>
        <b/>
        <u/>
        <sz val="11"/>
        <color rgb="FF000000"/>
        <rFont val="Times New Roman"/>
      </rPr>
      <t xml:space="preserve">Control No 1: </t>
    </r>
    <r>
      <rPr>
        <sz val="11"/>
        <color rgb="FF000000"/>
        <rFont val="Times New Roman"/>
      </rPr>
      <t xml:space="preserve">Se identifica la aplicación del control a través de la caracterización del proceso en la cual se establecen los lineamientos relacionados con la información divulgada sea controlada por la Oficina Asesora de Comunicacicones
</t>
    </r>
    <r>
      <rPr>
        <b/>
        <u/>
        <sz val="11"/>
        <color rgb="FF000000"/>
        <rFont val="Times New Roman"/>
      </rPr>
      <t xml:space="preserve">
Control No 2:   </t>
    </r>
    <r>
      <rPr>
        <sz val="11"/>
        <color rgb="FF000000"/>
        <rFont val="Times New Roman"/>
      </rPr>
      <t xml:space="preserve">Se evidencia la aplicación del control a través del correo masivo divulgado con las politicas del proceso relacionadas con las publicaciones institucionales. En la Fecha 14/05/2025 14:03, 
Sin embargo, esta evidencia no corresponde al periodo evaluado (primer cuatrimestre)
</t>
    </r>
    <r>
      <rPr>
        <b/>
        <u/>
        <sz val="11"/>
        <color rgb="FF000000"/>
        <rFont val="Times New Roman"/>
      </rPr>
      <t>Control N°3</t>
    </r>
    <r>
      <rPr>
        <sz val="11"/>
        <color rgb="FF000000"/>
        <rFont val="Times New Roman"/>
      </rPr>
      <t xml:space="preserve">: Se evidencia la aplicación del control con la firma de los acuerdos de confidencialidad por parte del personal del proceso. En total 29 Acuerdo de confiabilidad firmados.
</t>
    </r>
    <r>
      <rPr>
        <b/>
        <u/>
        <sz val="11"/>
        <color rgb="FF000000"/>
        <rFont val="Times New Roman"/>
      </rPr>
      <t>Control N°4</t>
    </r>
    <r>
      <rPr>
        <sz val="11"/>
        <color rgb="FF000000"/>
        <rFont val="Times New Roman"/>
      </rPr>
      <t xml:space="preserve"> : Para este periodo no se requirió aplicar los controles establecidos
</t>
    </r>
    <r>
      <rPr>
        <b/>
        <u/>
        <sz val="11"/>
        <color rgb="FF000000"/>
        <rFont val="Times New Roman"/>
      </rPr>
      <t>Control N°4:</t>
    </r>
    <r>
      <rPr>
        <sz val="11"/>
        <color rgb="FF000000"/>
        <rFont val="Times New Roman"/>
      </rPr>
      <t xml:space="preserve"> Para este periodo no se requirió aplicar los controles establecidos
</t>
    </r>
    <r>
      <rPr>
        <b/>
        <u/>
        <sz val="11"/>
        <color rgb="FF000000"/>
        <rFont val="Times New Roman"/>
      </rPr>
      <t xml:space="preserve">
</t>
    </r>
    <r>
      <rPr>
        <b/>
        <sz val="11"/>
        <color rgb="FF000000"/>
        <rFont val="Times New Roman"/>
      </rPr>
      <t xml:space="preserve">Acciones de Fortalecimiento: </t>
    </r>
    <r>
      <rPr>
        <sz val="11"/>
        <color rgb="FF000000"/>
        <rFont val="Times New Roman"/>
      </rPr>
      <t xml:space="preserve">El riesgo no tiene acciones de fortalecimiento.
</t>
    </r>
    <r>
      <rPr>
        <b/>
        <u/>
        <sz val="11"/>
        <color rgb="FF000000"/>
        <rFont val="Times New Roman"/>
      </rPr>
      <t xml:space="preserve">
NO se materializó el riesgo
</t>
    </r>
  </si>
  <si>
    <t xml:space="preserve">Control 1. Cumple. se evidenció la ejecución de la actividad de control. Control 2. No cumple. la evidencia aportada no permite verificar ejecución de la actividad de control, debido a que el proceso, comunicó lo correspndiente al diseño del riesgo, en fecha posterior al periodo del presente seguimiento. (14 de mayo de 2025). Control 3. Cumple. se evidenció la ejecución de la actividad de control. Control 4. No aplica. Se reportó que durante este periodo no se dio aplicación a la actividad de control. Control 5.  No aplica. Se reportó que durante este periodo no se dio aplicación a la actividad de control. </t>
  </si>
  <si>
    <t>El Jefe de la Oficina Asesora de Comunicaciones, realiza anualmente la divulgacion de las politicas de operación relacionadas con las publicaciones de la  información contempladas en el Manual de Comunicaciones  y Politica de Comunicaciones</t>
  </si>
  <si>
    <t>Anualmente</t>
  </si>
  <si>
    <t>Correos Electrónicos y/o  
Listados de Asistencia</t>
  </si>
  <si>
    <t xml:space="preserve">El funcionario o contratista de la Oficina Asesora de Comunicaciones al inicio del contrato de cada uno de los contratistas que formarán parte del proceso, revisa que se haya firmado el acuerdo de confidencialidad. En caso de detectar que alguno de los contratistas no cuenta con el documento firmado, se realiza la entrega y firma del documento. </t>
  </si>
  <si>
    <t>Caracterización del proceso</t>
  </si>
  <si>
    <t xml:space="preserve">Acuerdo de confidencialidad - firmado  
</t>
  </si>
  <si>
    <t xml:space="preserve">En el momento en que se presente una crisis de comunicación o reputacional, el jefe de la oficina asesora de comunicaciones establece un comité de crisis compuesto por el director y su equipo directivo, con el fin de analizar el manejo que se debe dar a la situación y la estrategia de comunicaciones que se implementará. </t>
  </si>
  <si>
    <t>Correctivo</t>
  </si>
  <si>
    <t>Manual de Crisis</t>
  </si>
  <si>
    <t>En el momento en que se presenta una crisis</t>
  </si>
  <si>
    <t xml:space="preserve">Comunicados oficiales de prensa </t>
  </si>
  <si>
    <t>En el momento en que se presente una crisis, el Jefe de la Oficina Asesora de Comunicaciones, implementa las actividades contempladas en el Manual de Crisis E-COE-DI-001 con el fin de trasmitir y resaltar resultados positivos procurando recuperar o fortalecer la confianza y credibilidad en los grupos de interés afectados</t>
  </si>
  <si>
    <t>Prnunciamientos del vocero, piezas audiovisuales, boletines informativos</t>
  </si>
  <si>
    <t>perdida de credibilidad del proceso de Comunicacion Estratégica</t>
  </si>
  <si>
    <t>Publicacion de información no veraz o inoportuna de información sobre la gestión de la entidad</t>
  </si>
  <si>
    <t>Posibilidad de afectación reputacional por perdida de credibilidad del proceso de Comunicacion Estratégica debido a Publicacion de información no veraz o  inoportuna  sobre la gestión de la entidad</t>
  </si>
  <si>
    <t>El riesgo afecta la imagen de la entidad internamente, de conocimiento general nivel interno, de junta directiva y/o de proveedores</t>
  </si>
  <si>
    <t>El lider del proceso cada vez que se requiera, establece politicas de operación encaminadas a determinar que la información divulgada sea controlada por la Oficina Asesora de Comunicaciones, estas politicas son establecidas dentro de la documentación del proceso.</t>
  </si>
  <si>
    <t>De acuerdo con la.metodologia para la administración del riesgo, no se formulan acciones de fortalecimiento para la vigencia 2024, por cuanto los controles existentes se consideran suficientes y permiten mitigar el riesgo</t>
  </si>
  <si>
    <t>Riesgo 2:
Control No 1:
El líder de la Oficina Asesora de Comunicaciones mediante “Caracterización del proceso” E-COE-CP-001 da continuidad a las políticas de operación encaminada a determinar la información divulgada. .
Control No 2:
En cumplimiento de la directriz establecida, el Jefe de la Oficina Asesora de Comunicaciones realizó la divulgación anual de las políticas de operación relacionadas con las publicaciones institucionales.
Dicha información, contenida en el Manual y la Política de Comunicaciones, fue enviada a través de mailing institucional el día 14 de mayo de 2025.
A traves de la difusión de la pieza  divulgada, se presenta de manera clara los lineamientos para la gestión de contenidos y vocería,
garantizando el conocimiento y aplicación de las directrices institucionales por parte de todos los procesos.
Control No 3:
La Oficina Asesora de Comunicaciones verificó que cada solicitud de publicación durante ls meses de enero a abril de 2025, en la página web incluyera el Formato E-COE-FT-007 diligenciado.
Las solicitudes correctas fueron remitidas oportunamente al Web Master para su publicación, garantizando el cumplimiento de los lineamientos de la entidad y en concordancia con la normatividad vigente.
Las publicaciones respondieron a criterios de calidad, pertinencia y coherencia institucional.
Se mantuvo el control sobre los contenidos divulgados en medios digitales oficiales.
Control No 4:
Este riesgo no se ha materializado. -NO HAY EVIDENCIAS</t>
  </si>
  <si>
    <t xml:space="preserve">
No se requieren acciones de fortalecimiento para el riesgo asociado.
</t>
  </si>
  <si>
    <r>
      <rPr>
        <b/>
        <sz val="11"/>
        <color rgb="FF000000"/>
        <rFont val="Times New Roman"/>
      </rPr>
      <t xml:space="preserve">Riesgo 2:
</t>
    </r>
    <r>
      <rPr>
        <sz val="11"/>
        <color rgb="FF000000"/>
        <rFont val="Times New Roman"/>
      </rPr>
      <t xml:space="preserve">
</t>
    </r>
    <r>
      <rPr>
        <b/>
        <u/>
        <sz val="11"/>
        <color rgb="FF000000"/>
        <rFont val="Times New Roman"/>
      </rPr>
      <t>Control N°1</t>
    </r>
    <r>
      <rPr>
        <sz val="11"/>
        <color rgb="FF000000"/>
        <rFont val="Times New Roman"/>
      </rPr>
      <t xml:space="preserve">: Se identifica la aplicación del control a través de la caracterización del proceso en la cual se establecen los lineamientos relacionados con que la información divulgada sea controlada por la Oficina Asesora de Comunicaicones
</t>
    </r>
    <r>
      <rPr>
        <b/>
        <u/>
        <sz val="11"/>
        <color rgb="FF000000"/>
        <rFont val="Times New Roman"/>
      </rPr>
      <t>Control N°2</t>
    </r>
    <r>
      <rPr>
        <sz val="11"/>
        <color rgb="FF000000"/>
        <rFont val="Times New Roman"/>
      </rPr>
      <t xml:space="preserve">: Se verifica la aplicación del control a través del correo masivo divulgado con las politicas del proceso relacionadas con las publicaciones institucionales, en la Fecha 14/05/2025 14:03.
Sin embargo, esta evidencia no corresponde al periodo evaluado (primer cuatrimestre)
</t>
    </r>
    <r>
      <rPr>
        <b/>
        <u/>
        <sz val="11"/>
        <color rgb="FF000000"/>
        <rFont val="Times New Roman"/>
      </rPr>
      <t>Control N° 3:</t>
    </r>
    <r>
      <rPr>
        <sz val="11"/>
        <color rgb="FF000000"/>
        <rFont val="Times New Roman"/>
      </rPr>
      <t xml:space="preserve"> Se verifica la aplicación del control a través de las solicitudes de publicación de la información en la página web, mediante el formato E-COE-FT-007 durante los meses de enero a abril de 2025.
</t>
    </r>
    <r>
      <rPr>
        <sz val="11"/>
        <color rgb="FFFF0000"/>
        <rFont val="Times New Roman"/>
      </rPr>
      <t xml:space="preserve">
</t>
    </r>
    <r>
      <rPr>
        <sz val="11"/>
        <color rgb="FF000000"/>
        <rFont val="Times New Roman"/>
      </rPr>
      <t xml:space="preserve">
</t>
    </r>
    <r>
      <rPr>
        <b/>
        <u/>
        <sz val="11"/>
        <color rgb="FF000000"/>
        <rFont val="Times New Roman"/>
      </rPr>
      <t>Control No. 4:</t>
    </r>
    <r>
      <rPr>
        <sz val="11"/>
        <color rgb="FF000000"/>
        <rFont val="Times New Roman"/>
      </rPr>
      <t xml:space="preserve"> Para este periodo no se requirió aplicar el control establecido
</t>
    </r>
    <r>
      <rPr>
        <b/>
        <sz val="11"/>
        <color rgb="FF000000"/>
        <rFont val="Times New Roman"/>
      </rPr>
      <t xml:space="preserve">Acciones de Fortalecimiento: </t>
    </r>
    <r>
      <rPr>
        <sz val="11"/>
        <color rgb="FF000000"/>
        <rFont val="Times New Roman"/>
      </rPr>
      <t>El riesgo no tiene acciones de fortalecimiento.
No se materializó el riesgo para el periodo</t>
    </r>
  </si>
  <si>
    <t xml:space="preserve">Control 1:  Cumple. se evidenció la ejecución de la actividad de control. Control 2. No cumple. la evidencia aportada no permite verificar ejecución de la actividad de control, debido a que el proceso, comunicó lo correspndiente al diseño del riesgo, en fecha posterior al periodo del presente seguimiento. (14 de mayo de 2025). Control 3. Cumple. se evidenció la ejecución de la actividad de control. Control 4.  No aplica. Se reportó que durante este periodo no se dio aplicación a la actividad de control. </t>
  </si>
  <si>
    <t>El o la profesional universitario (a) de la Oficina Asesora de Comunicaciones, cada vez que se reciba una solicitud de publicación de información en la página web de la entidad  verifica que la solicitud incluya el Formato de Publicación E-COE-FT-007 debidamente diligenciado y si se encuentra correcto envía la solicitud a el o la WEB MASTER para que realice la publicación.</t>
  </si>
  <si>
    <t xml:space="preserve"> Publicación Portales WEB 
E-COE-PR-002</t>
  </si>
  <si>
    <t>Cada vez que un proceso requiere la publicación de información</t>
  </si>
  <si>
    <t>Formato de Publicación E-COE-FT-007</t>
  </si>
  <si>
    <t>Cuando se detectan publicaciones de información no veraz o inoportuna, el líder del proceso procede a solicitar al dueño de la información  utilizar el conducto establecido en el proceso de comunicaciones y volver a enviar la comunicaciones en las condiciones apropiadas.</t>
  </si>
  <si>
    <t>Caracterizacion del Proceso</t>
  </si>
  <si>
    <t>Cuando se detectan publicaciones de información no veraz o inoportuna</t>
  </si>
  <si>
    <t>Correos electrónicos</t>
  </si>
  <si>
    <t>Mal manejo de redes sociales</t>
  </si>
  <si>
    <t>Falta de protocolos para la gestión de las redes sociales de la entidad</t>
  </si>
  <si>
    <t>Posibilidad de afectación reputacional por mal manejo de redes sociales debido a falta de protocolos para la gestión de esas plataformas digitales</t>
  </si>
  <si>
    <t>El riesgo afecta la imagen de algún área de la organización.</t>
  </si>
  <si>
    <t xml:space="preserve">El lider del proceso mensualmente realiza un comité en donde se revisa la parrilla de contenido con el fin de generar una retroalimentación a la información divulgada </t>
  </si>
  <si>
    <t>Administración de redes Sociales
 E-COM-PR-003</t>
  </si>
  <si>
    <t>Mensualmente</t>
  </si>
  <si>
    <t>Actas de reunión</t>
  </si>
  <si>
    <t>REDUCIR EL RIESGO</t>
  </si>
  <si>
    <t>Riesgo 3:
Control No 1:
El Jefe de la Oficina Asesora de Comunicaciones realizó de manera oportuna los comités mensuales establecidos en la directriz del proceso, correspondientes a los meses de enero, febrero, marzo y abril de 2025.
Durante cada sesión, se analizaron fortalezas y debilidades en cuanto a los procesos de la OAC, cumpliendo con el objetivo de generar retroalimentación sobre la información divulgada, promoviendo el análisis crítico y la mejora continua de los contenidos emitidos.
Control No 2:
Entre enero y abril de 2025, el Community Manager de IDIPRON realizó la verificación diaria de las publicaciones en redes sociales, conforme a las aprobaciones del Jefe de la OAC.
Se presentaron informes mensuales con análisis estadístico de desempeño en Facebook, Instagram y X.
Los reportes incluyeron datos de engagement, crecimiento de seguidores, visualizaciones y alcance.
Control No 3:
Este riesgo no se ha materializado. -NO HAY EVIDENCIAS</t>
  </si>
  <si>
    <r>
      <rPr>
        <sz val="11"/>
        <color rgb="FF000000"/>
        <rFont val="Times New Roman"/>
      </rPr>
      <t xml:space="preserve">
</t>
    </r>
    <r>
      <rPr>
        <b/>
        <sz val="11"/>
        <color rgb="FF000000"/>
        <rFont val="Times New Roman"/>
      </rPr>
      <t xml:space="preserve">Riesgo 3:
</t>
    </r>
    <r>
      <rPr>
        <sz val="11"/>
        <color rgb="FF000000"/>
        <rFont val="Times New Roman"/>
      </rPr>
      <t xml:space="preserve">
</t>
    </r>
    <r>
      <rPr>
        <b/>
        <u/>
        <sz val="11"/>
        <color rgb="FF000000"/>
        <rFont val="Times New Roman"/>
      </rPr>
      <t>Control N° 1</t>
    </r>
    <r>
      <rPr>
        <sz val="11"/>
        <color rgb="FF000000"/>
        <rFont val="Times New Roman"/>
      </rPr>
      <t xml:space="preserve">: Se identifica la aplicación del control mediante las actas de los comités en donde se revisan las parrillas de contenido, correspondiente a los meses de enero, febrero, marzo y abril de 2025. 
</t>
    </r>
    <r>
      <rPr>
        <b/>
        <u/>
        <sz val="11"/>
        <color rgb="FF000000"/>
        <rFont val="Times New Roman"/>
      </rPr>
      <t>Control N°2</t>
    </r>
    <r>
      <rPr>
        <sz val="11"/>
        <color rgb="FF000000"/>
        <rFont val="Times New Roman"/>
      </rPr>
      <t xml:space="preserve">: Se verifica la aplicación del control mediante los informes con las estadísticas de las redes sociales. Sin embargo,  se observa que de acuerdo al control este informe se debe generar mensualmente y se identifica que se generó un informe  trimestral de enero a marzo y otro en abril, periodicidad diferente a la definda en el control.
</t>
    </r>
    <r>
      <rPr>
        <b/>
        <u/>
        <sz val="11"/>
        <color rgb="FF000000"/>
        <rFont val="Times New Roman"/>
      </rPr>
      <t xml:space="preserve">Control N°3: </t>
    </r>
    <r>
      <rPr>
        <sz val="11"/>
        <color rgb="FF000000"/>
        <rFont val="Times New Roman"/>
      </rPr>
      <t xml:space="preserve">Para este periodo no se requirió aplicar el control establecido
</t>
    </r>
    <r>
      <rPr>
        <b/>
        <sz val="11"/>
        <color rgb="FF000000"/>
        <rFont val="Times New Roman"/>
      </rPr>
      <t>Acciones de Fortalecimiento:</t>
    </r>
    <r>
      <rPr>
        <sz val="11"/>
        <color rgb="FF000000"/>
        <rFont val="Times New Roman"/>
      </rPr>
      <t xml:space="preserve"> El riesgo no tiene acciones de fortalecimiento.
</t>
    </r>
    <r>
      <rPr>
        <b/>
        <sz val="11"/>
        <color rgb="FF000000"/>
        <rFont val="Times New Roman"/>
      </rPr>
      <t xml:space="preserve"> </t>
    </r>
    <r>
      <rPr>
        <sz val="11"/>
        <color rgb="FF000000"/>
        <rFont val="Times New Roman"/>
      </rPr>
      <t>No se materializó el riesgo para este periodo.</t>
    </r>
  </si>
  <si>
    <t>Control 1. Cumple se evidenció la ejecución de la actividad de control Control 2. NO CUMPLE. la evidencia aportada no permite verificar ejecución de la actividad de control, debido a que la evidencia no reporta la periodicidad que se estebleció en el control diaria/mensual.Control 3.  No aplica. Se reportó que durante este periodo no se dio aplicación a la actividad de control.</t>
  </si>
  <si>
    <t>El o la Community Manager verifica  y revisa diariamente que la publicación de los contenidos en las redes sociales sea correcta de acuerdo con lo aprobado por el jefe de la Oficina Asesora de 
Comunicaciones, y genera un informe mensual de las estadísticas obtenidas en cada red social</t>
  </si>
  <si>
    <t>ADMINISTRACIÓN DE REDES
SOCIALES E-COE-PR-003</t>
  </si>
  <si>
    <t>Informe de redes sociales</t>
  </si>
  <si>
    <t xml:space="preserve">Cuando se detectan publicaciones en las plataformas digitales de la entidad de contenido que está en contravia de las politicas institucionales, el lider del proceso y/o el Comunnity Mannager procede a despublicar la información, corregirla y publicarla de nuevo. </t>
  </si>
  <si>
    <t>Administración de redes Sociales 
E-COE-PR-003</t>
  </si>
  <si>
    <t>Cuando se detectan publicaciones en las plataformas digitales de la entidad de contenido que está en contravia de las politicas institucionales</t>
  </si>
  <si>
    <t>Pantallazo ajuste realizado</t>
  </si>
  <si>
    <t>area de impacto</t>
  </si>
  <si>
    <t>PROBABILIDAD DE OCURRENCIA</t>
  </si>
  <si>
    <t>IMPACTO</t>
  </si>
  <si>
    <t>CONDICIONES RIESGO INHERENTE</t>
  </si>
  <si>
    <t>AFECTACIÓN ECONÓMICA O PRESUPUESTAL</t>
  </si>
  <si>
    <t>Económico</t>
  </si>
  <si>
    <t>MUY BAJA</t>
  </si>
  <si>
    <t>LEVE</t>
  </si>
  <si>
    <t>MUY BAJA - LEVE</t>
  </si>
  <si>
    <t>BAJO</t>
  </si>
  <si>
    <t>Afectación Menor a 700 SMLMV</t>
  </si>
  <si>
    <t>Leve</t>
  </si>
  <si>
    <t>BAJA</t>
  </si>
  <si>
    <t>MENOR</t>
  </si>
  <si>
    <t>MUY BAJA - MENOR</t>
  </si>
  <si>
    <t>Afectación Entre 700 y 1500 SMLMV</t>
  </si>
  <si>
    <t>Menor</t>
  </si>
  <si>
    <t>Económico y Reputacional</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</si>
  <si>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</si>
  <si>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</si>
  <si>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</si>
  <si>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</si>
  <si>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</si>
  <si>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</si>
  <si>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</si>
  <si>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</si>
  <si>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</si>
  <si>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</si>
  <si>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</si>
  <si>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</si>
  <si>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</si>
  <si>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</si>
  <si>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</si>
  <si>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 xml:space="preserve">Afectación Mayor a 3000 SMLMV </t>
  </si>
  <si>
    <t>Catastrófico</t>
  </si>
  <si>
    <t>BAJA - LEVE</t>
  </si>
  <si>
    <t>BAJA - MENOR</t>
  </si>
  <si>
    <t>AFECTACIÓN REPUTACIONAL</t>
  </si>
  <si>
    <t>BAJA - MODERADO</t>
  </si>
  <si>
    <t>BAJA - MAYOR</t>
  </si>
  <si>
    <t>BAJA - CATASTRÓFICO</t>
  </si>
  <si>
    <t>MEDIA - LEVE</t>
  </si>
  <si>
    <t>El riesgo afecta la imagen de la entidad con efecto publicitario sostenido a nivel de sector administrativo o distrital</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</si>
  <si>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</si>
  <si>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</si>
  <si>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</si>
  <si>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</si>
  <si>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</si>
  <si>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</si>
  <si>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</si>
  <si>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</si>
  <si>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ALTA - MODERADO</t>
  </si>
  <si>
    <t>Detectivo</t>
  </si>
  <si>
    <t>ALTA - MAYOR</t>
  </si>
  <si>
    <t>ALTA - CATASTRÓFICO</t>
  </si>
  <si>
    <t>MUY ALTA - LEVE</t>
  </si>
  <si>
    <t>IMPLEMENTACIÓN</t>
  </si>
  <si>
    <t>MUY ALTA - MENOR</t>
  </si>
  <si>
    <t>Automático</t>
  </si>
  <si>
    <t>MUY ALTA - MODERADO</t>
  </si>
  <si>
    <t>MUY ALTA - MAYOR</t>
  </si>
  <si>
    <t>MUY ALTA - CATASTRÓFICO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</si>
</sst>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25">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4"/>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b/>
      <sz val="18"/>
      <color theme="1"/>
      <name val="Times New Roman"/>
      <family val="1"/>
    </font>
    <font>
      <sz val="10"/>
      <color theme="1"/>
      <name val="Times New Roman"/>
      <family val="1"/>
    </font>
    <font>
      <sz val="10"/>
      <color rgb="FF000000"/>
      <name val="Times New Roman"/>
      <family val="1"/>
    </font>
    <font>
      <sz val="12"/>
      <color rgb="FFFF0000"/>
      <name val="Times New Roman"/>
      <family val="1"/>
    </font>
    <font>
      <b/>
      <sz val="12"/>
      <name val="Times New Roman"/>
      <family val="1"/>
    </font>
    <font>
      <u/>
      <sz val="11"/>
      <color theme="1"/>
      <name val="Calibri"/>
      <family val="2"/>
      <scheme val="minor"/>
    </font>
    <font>
      <sz val="14"/>
      <color rgb="FFFF0000"/>
      <name val="Times New Roman"/>
      <family val="1"/>
    </font>
    <font>
      <sz val="10"/>
      <color rgb="FF000000"/>
      <name val="Times New Roman"/>
    </font>
    <font>
      <sz val="11"/>
      <color rgb="FF000000"/>
      <name val="Times New Roman"/>
    </font>
    <font>
      <sz val="11"/>
      <color theme="1"/>
      <name val="Times New Roman"/>
      <family val="1"/>
    </font>
    <font>
      <sz val="11"/>
      <color rgb="FF000000"/>
      <name val="Times New Roman"/>
      <family val="1"/>
    </font>
    <font>
      <b/>
      <u/>
      <sz val="11"/>
      <color rgb="FF000000"/>
      <name val="Times New Roman"/>
    </font>
    <font>
      <b/>
      <sz val="11"/>
      <color rgb="FF000000"/>
      <name val="Times New Roman"/>
    </font>
    <font>
      <b/>
      <sz val="10"/>
      <color rgb="FF000000"/>
      <name val="Times New Roman"/>
    </font>
    <font>
      <sz val="11"/>
      <color rgb="FFFF0000"/>
      <name val="Times New Roman"/>
    </font>
  </fonts>
  <fills count="6">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bottom/>
      <diagonal/>
    </border>
    <border>
      <left style="medium">
        <color rgb="FF000000"/>
      </left>
      <right style="medium">
        <color rgb="FF000000"/>
      </right>
      <top style="medium">
        <color rgb="FF000000"/>
      </top>
      <bottom style="thin">
        <color indexed="64"/>
      </bottom>
      <diagonal/>
    </border>
    <border>
      <left style="medium">
        <color rgb="FF000000"/>
      </left>
      <right style="medium">
        <color rgb="FF000000"/>
      </right>
      <top/>
      <bottom style="thin">
        <color indexed="64"/>
      </bottom>
      <diagonal/>
    </border>
    <border>
      <left style="medium">
        <color rgb="FF000000"/>
      </left>
      <right style="medium">
        <color rgb="FF000000"/>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2">
    <xf numFmtId="0" fontId="0" fillId="0" borderId="0"/>
    <xf numFmtId="41" fontId="6" fillId="0" borderId="0" applyFont="0" applyFill="0" applyBorder="0" applyAlignment="0" applyProtection="0"/>
  </cellStyleXfs>
  <cellXfs count="275">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2" fillId="0" borderId="1" xfId="0" applyFont="1" applyBorder="1" applyAlignment="1">
      <alignment horizontal="center" vertical="center" textRotation="90"/>
    </xf>
    <xf numFmtId="0" fontId="1" fillId="0" borderId="0" xfId="0" applyFont="1" applyAlignment="1">
      <alignment horizontal="center" vertical="center" wrapText="1"/>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center" vertical="center" textRotation="90" wrapText="1"/>
    </xf>
    <xf numFmtId="0" fontId="3" fillId="2" borderId="30" xfId="0" applyFont="1" applyFill="1" applyBorder="1" applyAlignment="1">
      <alignment horizontal="center" vertical="center" textRotation="90"/>
    </xf>
    <xf numFmtId="0" fontId="5"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2" fillId="2" borderId="31" xfId="0" applyFont="1" applyFill="1" applyBorder="1" applyAlignment="1">
      <alignment horizontal="center" vertical="center" textRotation="90" wrapText="1"/>
    </xf>
    <xf numFmtId="0" fontId="2" fillId="2" borderId="30" xfId="0" applyFont="1" applyFill="1" applyBorder="1" applyAlignment="1">
      <alignment horizontal="center" vertical="center" textRotation="90"/>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textRotation="90"/>
    </xf>
    <xf numFmtId="0" fontId="2" fillId="2" borderId="5" xfId="0" applyFont="1" applyFill="1" applyBorder="1" applyAlignment="1">
      <alignment horizontal="center" vertical="center" textRotation="90" wrapText="1"/>
    </xf>
    <xf numFmtId="0" fontId="2" fillId="2" borderId="30" xfId="0" applyFont="1" applyFill="1" applyBorder="1" applyAlignment="1">
      <alignment horizontal="center" vertical="center"/>
    </xf>
    <xf numFmtId="0" fontId="2" fillId="0" borderId="16" xfId="0" applyFont="1" applyBorder="1" applyAlignment="1">
      <alignment horizontal="center" vertical="center" textRotation="90"/>
    </xf>
    <xf numFmtId="0" fontId="2" fillId="0" borderId="16" xfId="0" applyFont="1" applyBorder="1" applyAlignment="1">
      <alignment horizontal="center" vertical="center" textRotation="90" wrapText="1"/>
    </xf>
    <xf numFmtId="0" fontId="3" fillId="3" borderId="5" xfId="0" applyFont="1" applyFill="1" applyBorder="1" applyAlignment="1">
      <alignment horizontal="center" vertical="center" wrapText="1"/>
    </xf>
    <xf numFmtId="9" fontId="0" fillId="0" borderId="0" xfId="0" applyNumberFormat="1"/>
    <xf numFmtId="0" fontId="7" fillId="0" borderId="0" xfId="0" applyFont="1"/>
    <xf numFmtId="0" fontId="0" fillId="0" borderId="0" xfId="0" applyAlignment="1">
      <alignment wrapText="1"/>
    </xf>
    <xf numFmtId="9" fontId="0" fillId="0" borderId="0" xfId="0" applyNumberFormat="1" applyAlignment="1">
      <alignment horizontal="center"/>
    </xf>
    <xf numFmtId="0" fontId="2" fillId="2" borderId="23" xfId="0" applyFont="1" applyFill="1" applyBorder="1"/>
    <xf numFmtId="0" fontId="2" fillId="2" borderId="7" xfId="0" applyFont="1" applyFill="1" applyBorder="1"/>
    <xf numFmtId="0" fontId="1" fillId="2" borderId="5" xfId="0" applyFont="1" applyFill="1" applyBorder="1" applyAlignment="1">
      <alignment horizontal="center" vertical="center"/>
    </xf>
    <xf numFmtId="0" fontId="2" fillId="0" borderId="36" xfId="0" applyFont="1" applyBorder="1" applyAlignment="1">
      <alignment horizontal="center" vertical="center"/>
    </xf>
    <xf numFmtId="0" fontId="2" fillId="0" borderId="6" xfId="0" applyFont="1" applyBorder="1" applyAlignment="1">
      <alignment horizontal="center" vertical="center" textRotation="90"/>
    </xf>
    <xf numFmtId="0" fontId="2" fillId="0" borderId="21" xfId="0" applyFont="1" applyBorder="1" applyAlignment="1">
      <alignment horizontal="left"/>
    </xf>
    <xf numFmtId="0" fontId="2" fillId="0" borderId="10" xfId="0" applyFont="1" applyBorder="1" applyAlignment="1">
      <alignment horizontal="center" vertical="center" textRotation="90"/>
    </xf>
    <xf numFmtId="0" fontId="2" fillId="2" borderId="31" xfId="0" applyFont="1" applyFill="1" applyBorder="1" applyAlignment="1">
      <alignment horizontal="center" vertical="center" wrapText="1"/>
    </xf>
    <xf numFmtId="0" fontId="11" fillId="0" borderId="0" xfId="0" applyFont="1"/>
    <xf numFmtId="0" fontId="4" fillId="0" borderId="0" xfId="0" applyFont="1"/>
    <xf numFmtId="0" fontId="11" fillId="2" borderId="30"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4" borderId="10"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6" xfId="0" applyFont="1" applyFill="1" applyBorder="1" applyAlignment="1">
      <alignment horizontal="center" vertical="center"/>
    </xf>
    <xf numFmtId="9" fontId="9" fillId="4" borderId="10" xfId="0" applyNumberFormat="1" applyFont="1" applyFill="1" applyBorder="1" applyAlignment="1">
      <alignment horizontal="center" vertical="center"/>
    </xf>
    <xf numFmtId="9" fontId="9" fillId="4" borderId="1" xfId="0" applyNumberFormat="1" applyFont="1" applyFill="1" applyBorder="1" applyAlignment="1">
      <alignment horizontal="center" vertical="center"/>
    </xf>
    <xf numFmtId="9" fontId="9" fillId="4" borderId="16" xfId="0" applyNumberFormat="1" applyFont="1" applyFill="1" applyBorder="1" applyAlignment="1">
      <alignment horizontal="center" vertical="center"/>
    </xf>
    <xf numFmtId="9" fontId="9" fillId="4" borderId="6" xfId="0" applyNumberFormat="1" applyFont="1" applyFill="1" applyBorder="1" applyAlignment="1">
      <alignment horizontal="center" vertical="center"/>
    </xf>
    <xf numFmtId="9" fontId="2" fillId="4" borderId="10" xfId="0" applyNumberFormat="1" applyFont="1" applyFill="1" applyBorder="1" applyAlignment="1">
      <alignment horizontal="center" vertical="center"/>
    </xf>
    <xf numFmtId="0" fontId="2" fillId="4" borderId="10" xfId="0" applyFont="1" applyFill="1" applyBorder="1" applyAlignment="1">
      <alignment horizontal="center" vertical="center" textRotation="90"/>
    </xf>
    <xf numFmtId="164" fontId="2" fillId="4" borderId="10" xfId="0" applyNumberFormat="1" applyFont="1" applyFill="1" applyBorder="1" applyAlignment="1">
      <alignment horizontal="center" vertical="center"/>
    </xf>
    <xf numFmtId="0" fontId="3" fillId="4" borderId="10" xfId="0" applyFont="1" applyFill="1" applyBorder="1" applyAlignment="1">
      <alignment horizontal="center" vertical="center" textRotation="90"/>
    </xf>
    <xf numFmtId="9" fontId="2" fillId="4" borderId="10" xfId="0" applyNumberFormat="1" applyFont="1" applyFill="1" applyBorder="1" applyAlignment="1">
      <alignment horizontal="center" vertical="center" textRotation="90"/>
    </xf>
    <xf numFmtId="9"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textRotation="90"/>
    </xf>
    <xf numFmtId="164" fontId="2" fillId="4" borderId="1" xfId="0" applyNumberFormat="1" applyFont="1" applyFill="1" applyBorder="1" applyAlignment="1">
      <alignment horizontal="center" vertical="center"/>
    </xf>
    <xf numFmtId="0" fontId="3" fillId="4" borderId="1" xfId="0" applyFont="1" applyFill="1" applyBorder="1" applyAlignment="1">
      <alignment horizontal="center" vertical="center" textRotation="90"/>
    </xf>
    <xf numFmtId="9" fontId="2" fillId="4" borderId="1" xfId="0" applyNumberFormat="1" applyFont="1" applyFill="1" applyBorder="1" applyAlignment="1">
      <alignment horizontal="center" vertical="center" textRotation="90"/>
    </xf>
    <xf numFmtId="9" fontId="2" fillId="4" borderId="16" xfId="0" applyNumberFormat="1" applyFont="1" applyFill="1" applyBorder="1" applyAlignment="1">
      <alignment horizontal="center" vertical="center"/>
    </xf>
    <xf numFmtId="0" fontId="2" fillId="4" borderId="16" xfId="0" applyFont="1" applyFill="1" applyBorder="1" applyAlignment="1">
      <alignment horizontal="center" vertical="center" textRotation="90"/>
    </xf>
    <xf numFmtId="164" fontId="2" fillId="4" borderId="16" xfId="0" applyNumberFormat="1" applyFont="1" applyFill="1" applyBorder="1" applyAlignment="1">
      <alignment horizontal="center" vertical="center"/>
    </xf>
    <xf numFmtId="0" fontId="3" fillId="4" borderId="16" xfId="0" applyFont="1" applyFill="1" applyBorder="1" applyAlignment="1">
      <alignment horizontal="center" vertical="center" textRotation="90"/>
    </xf>
    <xf numFmtId="9" fontId="2" fillId="4" borderId="16" xfId="0" applyNumberFormat="1" applyFont="1" applyFill="1" applyBorder="1" applyAlignment="1">
      <alignment horizontal="center" vertical="center" textRotation="90"/>
    </xf>
    <xf numFmtId="9" fontId="2" fillId="4" borderId="6" xfId="0" applyNumberFormat="1" applyFont="1" applyFill="1" applyBorder="1" applyAlignment="1">
      <alignment horizontal="center" vertical="center"/>
    </xf>
    <xf numFmtId="0" fontId="2" fillId="4" borderId="6" xfId="0" applyFont="1" applyFill="1" applyBorder="1" applyAlignment="1">
      <alignment horizontal="center" vertical="center" textRotation="90"/>
    </xf>
    <xf numFmtId="164" fontId="2" fillId="4" borderId="6" xfId="0" applyNumberFormat="1" applyFont="1" applyFill="1" applyBorder="1" applyAlignment="1">
      <alignment horizontal="center" vertical="center"/>
    </xf>
    <xf numFmtId="0" fontId="3" fillId="4" borderId="6" xfId="0" applyFont="1" applyFill="1" applyBorder="1" applyAlignment="1">
      <alignment horizontal="center" vertical="center" textRotation="90"/>
    </xf>
    <xf numFmtId="9" fontId="2" fillId="4" borderId="6" xfId="0" applyNumberFormat="1" applyFont="1" applyFill="1" applyBorder="1" applyAlignment="1">
      <alignment horizontal="center" vertical="center" textRotation="90"/>
    </xf>
    <xf numFmtId="0" fontId="2" fillId="4" borderId="10" xfId="0" applyFont="1" applyFill="1" applyBorder="1" applyAlignment="1">
      <alignment vertical="center" textRotation="90"/>
    </xf>
    <xf numFmtId="0" fontId="2" fillId="4" borderId="1" xfId="0" applyFont="1" applyFill="1" applyBorder="1" applyAlignment="1">
      <alignment vertical="center" textRotation="90"/>
    </xf>
    <xf numFmtId="0" fontId="2" fillId="4" borderId="16" xfId="0" applyFont="1" applyFill="1" applyBorder="1" applyAlignment="1">
      <alignment vertical="center" textRotation="90"/>
    </xf>
    <xf numFmtId="0" fontId="2" fillId="4" borderId="6" xfId="0" applyFont="1" applyFill="1" applyBorder="1" applyAlignment="1">
      <alignment vertical="center" textRotation="90"/>
    </xf>
    <xf numFmtId="0" fontId="2" fillId="0" borderId="29" xfId="0" applyFont="1" applyBorder="1" applyAlignment="1">
      <alignment horizontal="left" wrapText="1"/>
    </xf>
    <xf numFmtId="0" fontId="2" fillId="0" borderId="15" xfId="0" applyFont="1" applyBorder="1" applyAlignment="1">
      <alignment horizontal="center" vertical="center" wrapText="1"/>
    </xf>
    <xf numFmtId="0" fontId="2" fillId="4" borderId="16" xfId="0" applyFont="1" applyFill="1" applyBorder="1" applyAlignment="1">
      <alignment horizontal="center" vertical="center" wrapText="1"/>
    </xf>
    <xf numFmtId="9" fontId="9" fillId="4" borderId="16" xfId="0" applyNumberFormat="1" applyFont="1" applyFill="1" applyBorder="1" applyAlignment="1">
      <alignment horizontal="center" vertical="center" wrapText="1"/>
    </xf>
    <xf numFmtId="9" fontId="2" fillId="4" borderId="16" xfId="0" applyNumberFormat="1" applyFont="1" applyFill="1" applyBorder="1" applyAlignment="1">
      <alignment horizontal="center" vertical="center" wrapText="1"/>
    </xf>
    <xf numFmtId="0" fontId="2" fillId="4" borderId="16" xfId="0" applyFont="1" applyFill="1" applyBorder="1" applyAlignment="1">
      <alignment horizontal="center" vertical="center" textRotation="90" wrapText="1"/>
    </xf>
    <xf numFmtId="164" fontId="2" fillId="4" borderId="16" xfId="0" applyNumberFormat="1" applyFont="1" applyFill="1" applyBorder="1" applyAlignment="1">
      <alignment horizontal="center" vertical="center" wrapText="1"/>
    </xf>
    <xf numFmtId="0" fontId="3" fillId="4" borderId="16" xfId="0" applyFont="1" applyFill="1" applyBorder="1" applyAlignment="1">
      <alignment horizontal="center" vertical="center" textRotation="90" wrapText="1"/>
    </xf>
    <xf numFmtId="9" fontId="2" fillId="4" borderId="16" xfId="0" applyNumberFormat="1" applyFont="1" applyFill="1" applyBorder="1" applyAlignment="1">
      <alignment horizontal="center" vertical="center" textRotation="90" wrapText="1"/>
    </xf>
    <xf numFmtId="0" fontId="2" fillId="4" borderId="16" xfId="0" applyFont="1" applyFill="1" applyBorder="1" applyAlignment="1">
      <alignment vertical="center" textRotation="90" wrapText="1"/>
    </xf>
    <xf numFmtId="0" fontId="9" fillId="4" borderId="10" xfId="0" applyFont="1" applyFill="1" applyBorder="1" applyAlignment="1">
      <alignment horizontal="center" vertical="center"/>
    </xf>
    <xf numFmtId="0" fontId="9" fillId="0" borderId="10" xfId="0" applyFont="1" applyBorder="1" applyAlignment="1">
      <alignment horizontal="center" vertical="center" textRotation="90"/>
    </xf>
    <xf numFmtId="0" fontId="9" fillId="0" borderId="1" xfId="0" applyFont="1" applyBorder="1" applyAlignment="1">
      <alignment horizontal="center" vertical="center" textRotation="90" wrapText="1"/>
    </xf>
    <xf numFmtId="0" fontId="9" fillId="4" borderId="16" xfId="0" applyFont="1" applyFill="1" applyBorder="1" applyAlignment="1">
      <alignment horizontal="center" vertical="center"/>
    </xf>
    <xf numFmtId="0" fontId="9" fillId="0" borderId="16" xfId="0" applyFont="1" applyBorder="1" applyAlignment="1">
      <alignment horizontal="center" vertical="center" textRotation="90"/>
    </xf>
    <xf numFmtId="0" fontId="2" fillId="0" borderId="33" xfId="0" applyFont="1" applyBorder="1" applyAlignment="1">
      <alignment horizontal="center" vertical="center" textRotation="90" wrapText="1"/>
    </xf>
    <xf numFmtId="0" fontId="2" fillId="0" borderId="32" xfId="0" applyFont="1" applyBorder="1" applyAlignment="1">
      <alignment horizontal="center" vertical="center" textRotation="90" wrapText="1"/>
    </xf>
    <xf numFmtId="0" fontId="2" fillId="0" borderId="16"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16" xfId="0" applyFont="1" applyBorder="1" applyAlignment="1">
      <alignment horizontal="justify" vertical="center" wrapText="1"/>
    </xf>
    <xf numFmtId="0" fontId="9" fillId="0" borderId="16" xfId="0" applyFont="1" applyBorder="1" applyAlignment="1">
      <alignment horizontal="center" vertical="center" textRotation="90" wrapText="1"/>
    </xf>
    <xf numFmtId="0" fontId="9" fillId="0" borderId="5" xfId="0" applyFont="1" applyBorder="1" applyAlignment="1">
      <alignment horizontal="justify" vertical="center" wrapText="1"/>
    </xf>
    <xf numFmtId="0" fontId="9" fillId="0" borderId="32" xfId="0" applyFont="1" applyBorder="1" applyAlignment="1">
      <alignment horizontal="center" vertical="center" textRotation="90" wrapText="1"/>
    </xf>
    <xf numFmtId="0" fontId="9" fillId="0" borderId="1" xfId="0" applyFont="1" applyBorder="1" applyAlignment="1">
      <alignment horizontal="center" vertical="center" textRotation="90"/>
    </xf>
    <xf numFmtId="0" fontId="15" fillId="0" borderId="0" xfId="0" applyFont="1" applyAlignment="1">
      <alignment wrapText="1"/>
    </xf>
    <xf numFmtId="0" fontId="15" fillId="0" borderId="0" xfId="0" applyFont="1"/>
    <xf numFmtId="0" fontId="9" fillId="0" borderId="5" xfId="0" applyFont="1" applyBorder="1" applyAlignment="1">
      <alignment horizontal="center" vertical="center" textRotation="90" wrapText="1"/>
    </xf>
    <xf numFmtId="0" fontId="2" fillId="0" borderId="5" xfId="0" applyFont="1" applyBorder="1" applyAlignment="1">
      <alignment horizontal="center" vertical="center" textRotation="90"/>
    </xf>
    <xf numFmtId="0" fontId="9" fillId="0" borderId="30" xfId="0" applyFont="1" applyBorder="1" applyAlignment="1">
      <alignment horizontal="center" vertical="center"/>
    </xf>
    <xf numFmtId="0" fontId="4" fillId="0" borderId="50" xfId="0" applyFont="1" applyBorder="1"/>
    <xf numFmtId="0" fontId="11" fillId="0" borderId="50" xfId="0" applyFont="1" applyBorder="1"/>
    <xf numFmtId="0" fontId="11" fillId="0" borderId="51" xfId="0" applyFont="1" applyBorder="1" applyAlignment="1">
      <alignment wrapText="1"/>
    </xf>
    <xf numFmtId="0" fontId="11" fillId="0" borderId="51" xfId="0" applyFont="1" applyBorder="1"/>
    <xf numFmtId="0" fontId="1" fillId="0" borderId="20" xfId="0" applyFont="1" applyBorder="1" applyAlignment="1">
      <alignment horizontal="center" vertical="center"/>
    </xf>
    <xf numFmtId="0" fontId="1" fillId="0" borderId="22" xfId="0" applyFont="1" applyBorder="1" applyAlignment="1">
      <alignment horizontal="center" vertical="center"/>
    </xf>
    <xf numFmtId="0" fontId="1" fillId="0" borderId="28" xfId="0" applyFont="1" applyBorder="1" applyAlignment="1">
      <alignment horizontal="center" vertical="center"/>
    </xf>
    <xf numFmtId="0" fontId="1" fillId="0" borderId="25" xfId="0" applyFont="1" applyBorder="1" applyAlignment="1">
      <alignment horizontal="center" vertical="center"/>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5" xfId="0" applyFont="1" applyBorder="1" applyAlignment="1">
      <alignment horizontal="center" vertical="center" wrapText="1"/>
    </xf>
    <xf numFmtId="49" fontId="4" fillId="0" borderId="20"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0" borderId="28"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0" fontId="8" fillId="0" borderId="27" xfId="0" applyFont="1" applyBorder="1" applyAlignment="1">
      <alignment horizontal="center" vertical="center" wrapText="1"/>
    </xf>
    <xf numFmtId="0" fontId="8" fillId="0" borderId="0" xfId="0" applyFont="1" applyAlignment="1">
      <alignment horizontal="center" vertical="center" wrapText="1"/>
    </xf>
    <xf numFmtId="0" fontId="8" fillId="0" borderId="26"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5" xfId="0" applyFont="1" applyBorder="1" applyAlignment="1">
      <alignment horizontal="center" vertical="center" wrapText="1"/>
    </xf>
    <xf numFmtId="14" fontId="1" fillId="0" borderId="20" xfId="0" applyNumberFormat="1" applyFont="1" applyBorder="1" applyAlignment="1">
      <alignment horizontal="center" vertical="center"/>
    </xf>
    <xf numFmtId="9" fontId="5" fillId="0" borderId="9" xfId="0" applyNumberFormat="1" applyFont="1" applyBorder="1" applyAlignment="1">
      <alignment horizontal="center" vertical="center" wrapText="1"/>
    </xf>
    <xf numFmtId="9" fontId="5" fillId="0" borderId="32" xfId="0" applyNumberFormat="1" applyFont="1" applyBorder="1" applyAlignment="1">
      <alignment horizontal="center" vertical="center" wrapText="1"/>
    </xf>
    <xf numFmtId="9" fontId="5" fillId="0" borderId="33" xfId="0" applyNumberFormat="1" applyFont="1" applyBorder="1" applyAlignment="1">
      <alignment horizontal="center" vertical="center" wrapText="1"/>
    </xf>
    <xf numFmtId="41" fontId="3" fillId="0" borderId="9" xfId="1" applyFont="1" applyBorder="1" applyAlignment="1">
      <alignment horizontal="center" vertical="center" wrapText="1"/>
    </xf>
    <xf numFmtId="41" fontId="3" fillId="0" borderId="32" xfId="1" applyFont="1" applyBorder="1" applyAlignment="1">
      <alignment horizontal="center" vertical="center" wrapText="1"/>
    </xf>
    <xf numFmtId="41" fontId="3" fillId="0" borderId="33" xfId="1" applyFont="1" applyBorder="1" applyAlignment="1">
      <alignment horizontal="center" vertical="center" wrapText="1"/>
    </xf>
    <xf numFmtId="0" fontId="16" fillId="4" borderId="10" xfId="0" applyFont="1" applyFill="1" applyBorder="1" applyAlignment="1">
      <alignment horizontal="center" vertical="center"/>
    </xf>
    <xf numFmtId="0" fontId="16" fillId="4" borderId="32" xfId="0" applyFont="1" applyFill="1" applyBorder="1" applyAlignment="1">
      <alignment horizontal="center" vertical="center"/>
    </xf>
    <xf numFmtId="0" fontId="16" fillId="4" borderId="16" xfId="0" applyFont="1" applyFill="1" applyBorder="1" applyAlignment="1">
      <alignment horizontal="center" vertical="center"/>
    </xf>
    <xf numFmtId="9" fontId="3" fillId="4" borderId="10" xfId="0" applyNumberFormat="1" applyFont="1" applyFill="1" applyBorder="1" applyAlignment="1">
      <alignment horizontal="center" vertical="center"/>
    </xf>
    <xf numFmtId="9" fontId="3" fillId="4" borderId="32" xfId="0" applyNumberFormat="1" applyFont="1" applyFill="1" applyBorder="1" applyAlignment="1">
      <alignment horizontal="center" vertical="center"/>
    </xf>
    <xf numFmtId="9" fontId="3" fillId="4" borderId="16" xfId="0" applyNumberFormat="1" applyFont="1" applyFill="1" applyBorder="1" applyAlignment="1">
      <alignment horizontal="center" vertical="center"/>
    </xf>
    <xf numFmtId="9" fontId="3" fillId="4" borderId="9" xfId="0" applyNumberFormat="1" applyFont="1" applyFill="1" applyBorder="1" applyAlignment="1">
      <alignment horizontal="center" vertical="center"/>
    </xf>
    <xf numFmtId="9" fontId="3" fillId="4" borderId="33" xfId="0" applyNumberFormat="1" applyFont="1" applyFill="1" applyBorder="1" applyAlignment="1">
      <alignment horizontal="center" vertical="center"/>
    </xf>
    <xf numFmtId="0" fontId="10" fillId="4" borderId="9" xfId="0" applyFont="1" applyFill="1" applyBorder="1" applyAlignment="1">
      <alignment horizontal="center" vertical="center" textRotation="90"/>
    </xf>
    <xf numFmtId="0" fontId="10" fillId="4" borderId="32" xfId="0" applyFont="1" applyFill="1" applyBorder="1" applyAlignment="1">
      <alignment horizontal="center" vertical="center" textRotation="90"/>
    </xf>
    <xf numFmtId="0" fontId="10" fillId="4" borderId="33" xfId="0" applyFont="1" applyFill="1" applyBorder="1" applyAlignment="1">
      <alignment horizontal="center" vertical="center" textRotation="90"/>
    </xf>
    <xf numFmtId="0" fontId="3" fillId="4" borderId="10" xfId="0" applyFont="1" applyFill="1" applyBorder="1" applyAlignment="1">
      <alignment horizontal="center" vertical="center"/>
    </xf>
    <xf numFmtId="0" fontId="3" fillId="4" borderId="32" xfId="0" applyFont="1" applyFill="1" applyBorder="1" applyAlignment="1">
      <alignment horizontal="center" vertical="center"/>
    </xf>
    <xf numFmtId="0" fontId="3" fillId="4" borderId="16" xfId="0" applyFont="1" applyFill="1" applyBorder="1" applyAlignment="1">
      <alignment horizontal="center" vertical="center"/>
    </xf>
    <xf numFmtId="0" fontId="2" fillId="0" borderId="41" xfId="0" applyFont="1" applyBorder="1" applyAlignment="1">
      <alignment horizontal="left" vertical="center"/>
    </xf>
    <xf numFmtId="0" fontId="2" fillId="0" borderId="0" xfId="0" applyFont="1" applyAlignment="1">
      <alignment horizontal="left" vertical="center"/>
    </xf>
    <xf numFmtId="0" fontId="2" fillId="0" borderId="41" xfId="0" applyFont="1" applyBorder="1" applyAlignment="1">
      <alignment horizontal="left" vertical="center" wrapText="1"/>
    </xf>
    <xf numFmtId="0" fontId="2" fillId="0" borderId="0" xfId="0" applyFont="1" applyAlignment="1">
      <alignment horizontal="left" vertical="center" wrapText="1"/>
    </xf>
    <xf numFmtId="9" fontId="3" fillId="4" borderId="6" xfId="0" applyNumberFormat="1" applyFont="1" applyFill="1" applyBorder="1" applyAlignment="1">
      <alignment horizontal="center" vertical="center"/>
    </xf>
    <xf numFmtId="9" fontId="3" fillId="4" borderId="1" xfId="0" applyNumberFormat="1" applyFont="1" applyFill="1" applyBorder="1" applyAlignment="1">
      <alignment horizontal="center" vertical="center"/>
    </xf>
    <xf numFmtId="0" fontId="3" fillId="0" borderId="10"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16" xfId="0" applyFont="1" applyBorder="1" applyAlignment="1">
      <alignment horizontal="center" vertical="center" wrapText="1"/>
    </xf>
    <xf numFmtId="0" fontId="3" fillId="4" borderId="6" xfId="0" applyFont="1" applyFill="1" applyBorder="1" applyAlignment="1">
      <alignment horizontal="center" vertical="center"/>
    </xf>
    <xf numFmtId="0" fontId="3" fillId="4" borderId="1" xfId="0" applyFont="1" applyFill="1" applyBorder="1" applyAlignment="1">
      <alignment horizontal="center" vertical="center"/>
    </xf>
    <xf numFmtId="0" fontId="3" fillId="0" borderId="18" xfId="0" applyFont="1" applyBorder="1" applyAlignment="1">
      <alignment horizontal="center" vertical="center"/>
    </xf>
    <xf numFmtId="0" fontId="3" fillId="0" borderId="35" xfId="0" applyFont="1" applyBorder="1" applyAlignment="1">
      <alignment horizontal="center" vertical="center"/>
    </xf>
    <xf numFmtId="0" fontId="3" fillId="0" borderId="15" xfId="0" applyFont="1" applyBorder="1" applyAlignment="1">
      <alignment horizontal="center" vertical="center"/>
    </xf>
    <xf numFmtId="0" fontId="3" fillId="0" borderId="10" xfId="0" applyFont="1" applyBorder="1" applyAlignment="1">
      <alignment horizontal="center" vertical="center"/>
    </xf>
    <xf numFmtId="0" fontId="3" fillId="0" borderId="32" xfId="0" applyFont="1" applyBorder="1" applyAlignment="1">
      <alignment horizontal="center" vertical="center"/>
    </xf>
    <xf numFmtId="0" fontId="3" fillId="0" borderId="16" xfId="0" applyFont="1" applyBorder="1" applyAlignment="1">
      <alignment horizontal="center" vertical="center"/>
    </xf>
    <xf numFmtId="0" fontId="3" fillId="0" borderId="6" xfId="0" applyFont="1" applyBorder="1" applyAlignment="1">
      <alignment horizontal="center" vertical="center" wrapText="1"/>
    </xf>
    <xf numFmtId="0" fontId="3" fillId="3" borderId="10"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3" borderId="16" xfId="0" applyFont="1" applyFill="1" applyBorder="1" applyAlignment="1">
      <alignment horizontal="center" vertical="center" wrapText="1"/>
    </xf>
    <xf numFmtId="9" fontId="3" fillId="0" borderId="9" xfId="1" applyNumberFormat="1" applyFont="1" applyBorder="1" applyAlignment="1">
      <alignment horizontal="center" vertical="center" wrapText="1"/>
    </xf>
    <xf numFmtId="9" fontId="3" fillId="0" borderId="32" xfId="1" applyNumberFormat="1" applyFont="1" applyBorder="1" applyAlignment="1">
      <alignment horizontal="center" vertical="center" wrapText="1"/>
    </xf>
    <xf numFmtId="0" fontId="3" fillId="0" borderId="36" xfId="0" applyFont="1" applyBorder="1" applyAlignment="1">
      <alignment horizontal="center" vertical="center"/>
    </xf>
    <xf numFmtId="0" fontId="3" fillId="0" borderId="13"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7" xfId="0" applyFont="1" applyBorder="1" applyAlignment="1">
      <alignment horizontal="center" vertical="center" wrapText="1"/>
    </xf>
    <xf numFmtId="9" fontId="3" fillId="0" borderId="32" xfId="0" applyNumberFormat="1" applyFont="1" applyBorder="1" applyAlignment="1">
      <alignment horizontal="center" vertical="center" wrapText="1"/>
    </xf>
    <xf numFmtId="9" fontId="3" fillId="0" borderId="33" xfId="0" applyNumberFormat="1" applyFont="1" applyBorder="1" applyAlignment="1">
      <alignment horizontal="center" vertical="center" wrapText="1"/>
    </xf>
    <xf numFmtId="9" fontId="3" fillId="0" borderId="9" xfId="0" applyNumberFormat="1" applyFont="1" applyBorder="1" applyAlignment="1">
      <alignment horizontal="center" vertical="center" wrapText="1"/>
    </xf>
    <xf numFmtId="0" fontId="3" fillId="0" borderId="42"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45" xfId="0" applyFont="1" applyBorder="1" applyAlignment="1">
      <alignment horizontal="center" vertical="center" wrapText="1"/>
    </xf>
    <xf numFmtId="0" fontId="3" fillId="3" borderId="48"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49" xfId="0" applyFont="1" applyFill="1" applyBorder="1" applyAlignment="1">
      <alignment horizontal="center" vertical="center" wrapText="1"/>
    </xf>
    <xf numFmtId="0" fontId="3" fillId="0" borderId="5" xfId="0" applyFont="1" applyBorder="1" applyAlignment="1">
      <alignment horizontal="center" vertical="center" wrapText="1"/>
    </xf>
    <xf numFmtId="0" fontId="14" fillId="0" borderId="19" xfId="0" applyFont="1" applyBorder="1" applyAlignment="1">
      <alignment horizontal="center" vertical="center" textRotation="90"/>
    </xf>
    <xf numFmtId="0" fontId="14" fillId="0" borderId="40" xfId="0" applyFont="1" applyBorder="1" applyAlignment="1">
      <alignment horizontal="center" vertical="center" textRotation="90"/>
    </xf>
    <xf numFmtId="0" fontId="14" fillId="0" borderId="17" xfId="0" applyFont="1" applyBorder="1" applyAlignment="1">
      <alignment horizontal="center" vertical="center" textRotation="90"/>
    </xf>
    <xf numFmtId="0" fontId="4" fillId="0" borderId="27" xfId="0" applyFont="1" applyBorder="1" applyAlignment="1">
      <alignment horizontal="center" vertical="center" wrapText="1"/>
    </xf>
    <xf numFmtId="0" fontId="4" fillId="0" borderId="2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 fillId="2" borderId="1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2" fillId="2" borderId="6" xfId="0" applyFont="1" applyFill="1" applyBorder="1" applyAlignment="1">
      <alignment horizontal="center"/>
    </xf>
    <xf numFmtId="0" fontId="2" fillId="2" borderId="12" xfId="0" applyFont="1" applyFill="1" applyBorder="1" applyAlignment="1">
      <alignment horizontal="center"/>
    </xf>
    <xf numFmtId="0" fontId="1" fillId="2" borderId="1" xfId="0" applyFont="1" applyFill="1" applyBorder="1" applyAlignment="1">
      <alignment horizont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2" borderId="1" xfId="0" applyFont="1" applyFill="1" applyBorder="1" applyAlignment="1">
      <alignment horizontal="center" vertical="center"/>
    </xf>
    <xf numFmtId="0" fontId="2" fillId="0" borderId="2" xfId="0" applyFont="1" applyBorder="1" applyAlignment="1">
      <alignment horizontal="justify" vertical="center" wrapText="1"/>
    </xf>
    <xf numFmtId="0" fontId="13" fillId="0" borderId="3" xfId="0" applyFont="1" applyBorder="1" applyAlignment="1">
      <alignment horizontal="justify" vertical="center" wrapText="1"/>
    </xf>
    <xf numFmtId="0" fontId="13" fillId="0" borderId="4"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7" xfId="0" applyFont="1" applyFill="1" applyBorder="1" applyAlignment="1">
      <alignment horizontal="center" vertical="center"/>
    </xf>
    <xf numFmtId="14" fontId="12" fillId="0" borderId="50" xfId="0" applyNumberFormat="1" applyFont="1" applyBorder="1" applyAlignment="1">
      <alignment horizontal="center" vertical="center"/>
    </xf>
    <xf numFmtId="0" fontId="12" fillId="0" borderId="51" xfId="0" applyFont="1" applyBorder="1" applyAlignment="1">
      <alignment horizontal="center" vertical="center"/>
    </xf>
    <xf numFmtId="0" fontId="17" fillId="0" borderId="30" xfId="0" applyFont="1" applyBorder="1" applyAlignment="1">
      <alignment horizontal="center" vertical="center" wrapText="1"/>
    </xf>
    <xf numFmtId="0" fontId="17" fillId="0" borderId="35" xfId="0" applyFont="1" applyBorder="1" applyAlignment="1">
      <alignment horizontal="center" vertical="center" wrapText="1"/>
    </xf>
    <xf numFmtId="0" fontId="12" fillId="0" borderId="50" xfId="0" applyFont="1" applyBorder="1" applyAlignment="1">
      <alignment horizontal="center" vertical="center" wrapText="1"/>
    </xf>
    <xf numFmtId="0" fontId="12" fillId="0" borderId="51" xfId="0" applyFont="1" applyBorder="1" applyAlignment="1">
      <alignment horizontal="center" vertical="center" wrapText="1"/>
    </xf>
    <xf numFmtId="0" fontId="12" fillId="0" borderId="50" xfId="0" applyFont="1" applyBorder="1" applyAlignment="1">
      <alignment horizontal="center" vertical="center"/>
    </xf>
    <xf numFmtId="0" fontId="17" fillId="0" borderId="51" xfId="0" applyFont="1" applyBorder="1" applyAlignment="1">
      <alignment horizontal="center" vertical="center" wrapText="1"/>
    </xf>
    <xf numFmtId="0" fontId="17" fillId="0" borderId="52" xfId="0" applyFont="1" applyBorder="1" applyAlignment="1">
      <alignment horizontal="center" vertical="center" wrapText="1"/>
    </xf>
    <xf numFmtId="0" fontId="17" fillId="0" borderId="53" xfId="0" applyFont="1" applyBorder="1" applyAlignment="1">
      <alignment horizontal="center" vertical="center" wrapText="1"/>
    </xf>
    <xf numFmtId="0" fontId="17" fillId="0" borderId="50" xfId="0" applyFont="1" applyBorder="1" applyAlignment="1">
      <alignment horizontal="center" vertical="center" wrapText="1"/>
    </xf>
    <xf numFmtId="0" fontId="1" fillId="2" borderId="22" xfId="0" applyFont="1" applyFill="1" applyBorder="1" applyAlignment="1">
      <alignment horizontal="center" vertical="center"/>
    </xf>
    <xf numFmtId="0" fontId="1" fillId="2" borderId="24" xfId="0" applyFont="1" applyFill="1" applyBorder="1" applyAlignment="1">
      <alignment horizontal="center" vertical="center"/>
    </xf>
    <xf numFmtId="0" fontId="2" fillId="0" borderId="13"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14" fontId="2" fillId="0" borderId="1" xfId="0" applyNumberFormat="1" applyFont="1" applyBorder="1" applyAlignment="1">
      <alignment horizontal="justify" vertical="center" wrapText="1"/>
    </xf>
    <xf numFmtId="14" fontId="2" fillId="0" borderId="5" xfId="0" applyNumberFormat="1" applyFont="1" applyBorder="1" applyAlignment="1">
      <alignment horizontal="justify" vertical="center" wrapText="1"/>
    </xf>
    <xf numFmtId="0" fontId="2" fillId="0" borderId="16" xfId="0" applyFont="1" applyBorder="1" applyAlignment="1">
      <alignment horizontal="justify" vertical="center" wrapText="1"/>
    </xf>
    <xf numFmtId="0" fontId="11" fillId="0" borderId="50" xfId="0" applyFont="1" applyBorder="1" applyAlignment="1">
      <alignment horizontal="center" vertical="center" wrapText="1"/>
    </xf>
    <xf numFmtId="0" fontId="18" fillId="5" borderId="50" xfId="0" applyFont="1" applyFill="1" applyBorder="1" applyAlignment="1" applyProtection="1">
      <alignment horizontal="center" vertical="center" wrapText="1"/>
      <protection locked="0"/>
    </xf>
    <xf numFmtId="0" fontId="17" fillId="5" borderId="50" xfId="0" applyFont="1" applyFill="1" applyBorder="1" applyAlignment="1" applyProtection="1">
      <alignment horizontal="center" vertical="center" wrapText="1"/>
      <protection locked="0"/>
    </xf>
    <xf numFmtId="0" fontId="17" fillId="5" borderId="51" xfId="0" applyFont="1" applyFill="1" applyBorder="1" applyAlignment="1" applyProtection="1">
      <alignment horizontal="center" vertical="center" wrapText="1"/>
      <protection locked="0"/>
    </xf>
    <xf numFmtId="0" fontId="19" fillId="5" borderId="50" xfId="0" applyFont="1" applyFill="1" applyBorder="1" applyAlignment="1" applyProtection="1">
      <alignment horizontal="center" vertical="center" wrapText="1"/>
      <protection locked="0"/>
    </xf>
    <xf numFmtId="0" fontId="23" fillId="0" borderId="50" xfId="0" applyFont="1" applyBorder="1" applyAlignment="1">
      <alignment horizontal="center" vertical="center" wrapText="1"/>
    </xf>
    <xf numFmtId="0" fontId="20" fillId="5" borderId="50" xfId="0" applyFont="1" applyFill="1" applyBorder="1" applyAlignment="1" applyProtection="1">
      <alignment horizontal="center" vertical="center" wrapText="1"/>
      <protection locked="0"/>
    </xf>
    <xf numFmtId="0" fontId="20" fillId="5" borderId="51" xfId="0" applyFont="1" applyFill="1" applyBorder="1" applyAlignment="1" applyProtection="1">
      <alignment horizontal="center" vertical="center" wrapText="1"/>
      <protection locked="0"/>
    </xf>
    <xf numFmtId="0" fontId="17" fillId="5" borderId="50" xfId="0" applyFont="1" applyFill="1" applyBorder="1" applyAlignment="1" applyProtection="1">
      <alignment horizontal="left" vertical="center" wrapText="1"/>
      <protection locked="0"/>
    </xf>
    <xf numFmtId="0" fontId="12" fillId="5" borderId="50" xfId="0" applyFont="1" applyFill="1" applyBorder="1" applyAlignment="1" applyProtection="1">
      <alignment horizontal="left" vertical="center" wrapText="1"/>
      <protection locked="0"/>
    </xf>
    <xf numFmtId="0" fontId="12" fillId="5" borderId="51" xfId="0" applyFont="1" applyFill="1" applyBorder="1" applyAlignment="1" applyProtection="1">
      <alignment horizontal="left" vertical="center" wrapText="1"/>
      <protection locked="0"/>
    </xf>
    <xf numFmtId="0" fontId="18" fillId="5" borderId="50" xfId="0" applyFont="1" applyFill="1" applyBorder="1" applyAlignment="1" applyProtection="1">
      <alignment horizontal="left" vertical="center" wrapText="1"/>
      <protection locked="0"/>
    </xf>
    <xf numFmtId="0" fontId="17" fillId="5" borderId="51" xfId="0" applyFont="1" applyFill="1" applyBorder="1" applyAlignment="1" applyProtection="1">
      <alignment horizontal="left" vertical="center" wrapText="1"/>
      <protection locked="0"/>
    </xf>
    <xf numFmtId="0" fontId="19" fillId="5" borderId="50" xfId="0" applyFont="1" applyFill="1" applyBorder="1" applyAlignment="1" applyProtection="1">
      <alignment horizontal="left" vertical="center" wrapText="1"/>
      <protection locked="0"/>
    </xf>
    <xf numFmtId="0" fontId="1" fillId="0" borderId="19" xfId="0" applyFont="1" applyBorder="1" applyAlignment="1">
      <alignment horizontal="center" vertical="center" textRotation="90"/>
    </xf>
    <xf numFmtId="0" fontId="1" fillId="0" borderId="40" xfId="0" applyFont="1" applyBorder="1" applyAlignment="1">
      <alignment horizontal="center" vertical="center" textRotation="90"/>
    </xf>
    <xf numFmtId="0" fontId="1" fillId="0" borderId="17" xfId="0" applyFont="1" applyBorder="1" applyAlignment="1">
      <alignment horizontal="center" vertical="center" textRotation="90"/>
    </xf>
    <xf numFmtId="0" fontId="2" fillId="0" borderId="1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15"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8"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37" xfId="0" applyFont="1" applyBorder="1" applyAlignment="1">
      <alignment horizontal="center" vertical="center" wrapText="1"/>
    </xf>
    <xf numFmtId="14" fontId="2" fillId="0" borderId="11" xfId="0" applyNumberFormat="1" applyFont="1" applyBorder="1" applyAlignment="1">
      <alignment horizontal="center" vertical="center" wrapText="1"/>
    </xf>
    <xf numFmtId="14" fontId="2" fillId="0" borderId="40" xfId="0" applyNumberFormat="1" applyFont="1" applyBorder="1" applyAlignment="1">
      <alignment horizontal="center" vertical="center" wrapText="1"/>
    </xf>
    <xf numFmtId="14" fontId="2" fillId="0" borderId="38" xfId="0" applyNumberFormat="1" applyFont="1" applyBorder="1" applyAlignment="1">
      <alignment horizontal="center" vertical="center" wrapText="1"/>
    </xf>
    <xf numFmtId="0" fontId="14" fillId="0" borderId="12" xfId="0" applyFont="1" applyBorder="1" applyAlignment="1">
      <alignment horizontal="center" vertical="center" textRotation="90"/>
    </xf>
    <xf numFmtId="0" fontId="14" fillId="0" borderId="14" xfId="0" applyFont="1" applyBorder="1" applyAlignment="1">
      <alignment horizontal="center" vertical="center" textRotation="90"/>
    </xf>
  </cellXfs>
  <cellStyles count="2">
    <cellStyle name="Millares [0]" xfId="1" builtinId="6"/>
    <cellStyle name="Normal" xfId="0" builtinId="0"/>
  </cellStyles>
  <dxfs count="32">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FFFF00"/>
        </patternFill>
      </fill>
    </dxf>
    <dxf>
      <fill>
        <patternFill>
          <bgColor rgb="FF92D050"/>
        </patternFill>
      </fill>
    </dxf>
    <dxf>
      <fill>
        <patternFill>
          <bgColor rgb="FFFFC000"/>
        </patternFill>
      </fill>
    </dxf>
    <dxf>
      <fill>
        <patternFill>
          <bgColor rgb="FFFF000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00B050"/>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560916</xdr:colOff>
      <xdr:row>0</xdr:row>
      <xdr:rowOff>101599</xdr:rowOff>
    </xdr:from>
    <xdr:to>
      <xdr:col>1</xdr:col>
      <xdr:colOff>1238250</xdr:colOff>
      <xdr:row>7</xdr:row>
      <xdr:rowOff>99975</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46743"/>
        </a:xfrm>
        <a:prstGeom prst="rect">
          <a:avLst/>
        </a:prstGeom>
        <a:noFill/>
        <a:ln>
          <a:noFill/>
        </a:ln>
      </xdr:spPr>
    </xdr:pic>
    <xdr:clientData/>
  </xdr:twoCellAnchor>
  <xdr:twoCellAnchor editAs="oneCell">
    <xdr:from>
      <xdr:col>0</xdr:col>
      <xdr:colOff>560916</xdr:colOff>
      <xdr:row>0</xdr:row>
      <xdr:rowOff>101599</xdr:rowOff>
    </xdr:from>
    <xdr:to>
      <xdr:col>1</xdr:col>
      <xdr:colOff>1238250</xdr:colOff>
      <xdr:row>7</xdr:row>
      <xdr:rowOff>20600</xdr:rowOff>
    </xdr:to>
    <xdr:pic>
      <xdr:nvPicPr>
        <xdr:cNvPr id="3" name="Imagen 2">
          <a:extLst>
            <a:ext uri="{FF2B5EF4-FFF2-40B4-BE49-F238E27FC236}">
              <a16:creationId xmlns:a16="http://schemas.microsoft.com/office/drawing/2014/main" id="{3C20FF7B-0987-41FC-B256-4DA233E288D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52526"/>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ngton Granados Herrera" id="{7DC463B9-CF39-49FE-A387-BCE54B678E47}" userId="S::willington.granados@idipron.gov.co::31b240b4-d49a-4bf7-b038-72480c7a6c4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7" dT="2022-04-05T12:58:10.98" personId="{7DC463B9-CF39-49FE-A387-BCE54B678E47}" id="{81918C6B-9413-42DA-B687-5AB2FE1F9C00}">
    <text>Se toma como frecuencia todos los días de un año en el que pueden suceder situaciones referentes a la filtración de información</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DD74B-D3D9-46FB-9DAF-7C0A11A88DD8}">
  <dimension ref="A1:AU34"/>
  <sheetViews>
    <sheetView showGridLines="0" tabSelected="1" topLeftCell="AP25" zoomScale="50" zoomScaleNormal="50" zoomScaleSheetLayoutView="90" workbookViewId="0">
      <selection activeCell="AT26" sqref="AT26:AT28"/>
    </sheetView>
  </sheetViews>
  <sheetFormatPr defaultColWidth="11.42578125" defaultRowHeight="15.75"/>
  <cols>
    <col min="2" max="2" width="27.140625" customWidth="1"/>
    <col min="3" max="3" width="26" customWidth="1"/>
    <col min="4" max="4" width="19.140625" customWidth="1"/>
    <col min="5" max="6" width="25.42578125" customWidth="1"/>
    <col min="7" max="8" width="20.140625" customWidth="1"/>
    <col min="9" max="9" width="9.42578125" customWidth="1"/>
    <col min="10" max="10" width="25.42578125" customWidth="1"/>
    <col min="11" max="11" width="32.85546875" customWidth="1"/>
    <col min="12" max="12" width="20.140625" style="1" customWidth="1"/>
    <col min="13" max="13" width="9.42578125" style="1" customWidth="1"/>
    <col min="14" max="14" width="26.85546875" style="1" customWidth="1"/>
    <col min="15" max="15" width="11.28515625" style="1" customWidth="1"/>
    <col min="16" max="16" width="1.28515625" style="1" customWidth="1"/>
    <col min="17" max="17" width="30" style="1" customWidth="1"/>
    <col min="18" max="18" width="46.7109375" style="1" customWidth="1"/>
    <col min="19" max="19" width="15.85546875" style="1" customWidth="1"/>
    <col min="20" max="22" width="5.140625" style="1" customWidth="1"/>
    <col min="23" max="25" width="12.5703125" style="1" customWidth="1"/>
    <col min="26" max="27" width="7.28515625" style="1" customWidth="1"/>
    <col min="28" max="28" width="10.42578125" style="1" customWidth="1"/>
    <col min="29" max="29" width="8" style="1" customWidth="1"/>
    <col min="30" max="31" width="7.28515625" style="1" customWidth="1"/>
    <col min="32" max="32" width="9.28515625" style="1" customWidth="1"/>
    <col min="33" max="33" width="8.5703125" style="4" customWidth="1"/>
    <col min="34" max="34" width="1" style="4" customWidth="1"/>
    <col min="35" max="35" width="26.85546875" style="4" customWidth="1"/>
    <col min="36" max="36" width="26.7109375" style="1" customWidth="1"/>
    <col min="37" max="37" width="20.85546875" style="1" customWidth="1"/>
    <col min="38" max="38" width="1" customWidth="1"/>
    <col min="39" max="39" width="18.28515625" customWidth="1"/>
    <col min="40" max="41" width="45" customWidth="1"/>
    <col min="42" max="42" width="58" customWidth="1"/>
    <col min="43" max="43" width="45" customWidth="1"/>
    <col min="44" max="44" width="1" customWidth="1"/>
    <col min="45" max="46" width="45" customWidth="1"/>
  </cols>
  <sheetData>
    <row r="1" spans="1:46" ht="15.75" customHeight="1">
      <c r="A1" s="110"/>
      <c r="B1" s="111"/>
      <c r="C1" s="192" t="s">
        <v>0</v>
      </c>
      <c r="D1" s="193"/>
      <c r="E1" s="193"/>
      <c r="F1" s="193"/>
      <c r="G1" s="193"/>
      <c r="H1" s="193"/>
      <c r="I1" s="193"/>
      <c r="J1" s="193"/>
      <c r="K1" s="193"/>
      <c r="L1" s="193"/>
      <c r="M1" s="193"/>
      <c r="N1" s="193"/>
      <c r="O1" s="193"/>
      <c r="P1" s="193"/>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O1" s="193"/>
      <c r="AP1" s="194"/>
      <c r="AQ1" s="110" t="s">
        <v>1</v>
      </c>
      <c r="AR1" s="111"/>
      <c r="AS1" s="106" t="s">
        <v>2</v>
      </c>
      <c r="AT1" s="107"/>
    </row>
    <row r="2" spans="1:46" ht="15.75" customHeight="1" thickBot="1">
      <c r="A2" s="190"/>
      <c r="B2" s="191"/>
      <c r="C2" s="118"/>
      <c r="D2" s="119"/>
      <c r="E2" s="119"/>
      <c r="F2" s="119"/>
      <c r="G2" s="119"/>
      <c r="H2" s="119"/>
      <c r="I2" s="119"/>
      <c r="J2" s="119"/>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20"/>
      <c r="AQ2" s="112"/>
      <c r="AR2" s="113"/>
      <c r="AS2" s="108"/>
      <c r="AT2" s="109"/>
    </row>
    <row r="3" spans="1:46" ht="15.75" customHeight="1">
      <c r="A3" s="190"/>
      <c r="B3" s="191"/>
      <c r="C3" s="118"/>
      <c r="D3" s="119"/>
      <c r="E3" s="119"/>
      <c r="F3" s="119"/>
      <c r="G3" s="119"/>
      <c r="H3" s="119"/>
      <c r="I3" s="119"/>
      <c r="J3" s="119"/>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20"/>
      <c r="AQ3" s="110" t="s">
        <v>3</v>
      </c>
      <c r="AR3" s="111"/>
      <c r="AS3" s="114" t="s">
        <v>4</v>
      </c>
      <c r="AT3" s="115"/>
    </row>
    <row r="4" spans="1:46" ht="16.5" customHeight="1" thickBot="1">
      <c r="A4" s="190"/>
      <c r="B4" s="191"/>
      <c r="C4" s="121"/>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3"/>
      <c r="AQ4" s="112"/>
      <c r="AR4" s="113"/>
      <c r="AS4" s="116"/>
      <c r="AT4" s="117"/>
    </row>
    <row r="5" spans="1:46" ht="20.45" customHeight="1">
      <c r="A5" s="190"/>
      <c r="B5" s="191"/>
      <c r="C5" s="118" t="s">
        <v>5</v>
      </c>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20"/>
      <c r="AQ5" s="110" t="s">
        <v>6</v>
      </c>
      <c r="AR5" s="111"/>
      <c r="AS5" s="110" t="s">
        <v>7</v>
      </c>
      <c r="AT5" s="111"/>
    </row>
    <row r="6" spans="1:46" ht="15" customHeight="1" thickBot="1">
      <c r="A6" s="190"/>
      <c r="B6" s="191"/>
      <c r="C6" s="118"/>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20"/>
      <c r="AQ6" s="112"/>
      <c r="AR6" s="113"/>
      <c r="AS6" s="112"/>
      <c r="AT6" s="113"/>
    </row>
    <row r="7" spans="1:46" ht="15.75" customHeight="1">
      <c r="A7" s="190"/>
      <c r="B7" s="191"/>
      <c r="C7" s="118"/>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20"/>
      <c r="AQ7" s="110" t="s">
        <v>8</v>
      </c>
      <c r="AR7" s="111"/>
      <c r="AS7" s="124">
        <v>45203</v>
      </c>
      <c r="AT7" s="107"/>
    </row>
    <row r="8" spans="1:46" ht="16.5" customHeight="1" thickBot="1">
      <c r="A8" s="112"/>
      <c r="B8" s="113"/>
      <c r="C8" s="121"/>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3"/>
      <c r="AQ8" s="112"/>
      <c r="AR8" s="113"/>
      <c r="AS8" s="108"/>
      <c r="AT8" s="109"/>
    </row>
    <row r="10" spans="1:46" ht="54" customHeight="1">
      <c r="A10" s="213" t="s">
        <v>9</v>
      </c>
      <c r="B10" s="213"/>
      <c r="C10" s="213"/>
      <c r="D10" s="210" t="s">
        <v>10</v>
      </c>
      <c r="E10" s="211"/>
      <c r="F10" s="211"/>
      <c r="G10" s="211"/>
      <c r="H10" s="211"/>
      <c r="I10" s="211"/>
      <c r="J10" s="211"/>
      <c r="K10" s="211"/>
      <c r="L10" s="211"/>
      <c r="M10" s="212"/>
      <c r="N10" s="145"/>
      <c r="O10" s="146"/>
      <c r="P10" s="146"/>
      <c r="Q10" s="146"/>
      <c r="R10" s="146"/>
      <c r="AG10" s="1"/>
      <c r="AH10" s="1"/>
      <c r="AI10" s="1"/>
    </row>
    <row r="11" spans="1:46" s="3" customFormat="1" ht="99.75" customHeight="1">
      <c r="A11" s="213" t="s">
        <v>11</v>
      </c>
      <c r="B11" s="213"/>
      <c r="C11" s="213"/>
      <c r="D11" s="214" t="s">
        <v>12</v>
      </c>
      <c r="E11" s="215"/>
      <c r="F11" s="215"/>
      <c r="G11" s="215"/>
      <c r="H11" s="215"/>
      <c r="I11" s="215"/>
      <c r="J11" s="215"/>
      <c r="K11" s="215"/>
      <c r="L11" s="215"/>
      <c r="M11" s="216"/>
      <c r="N11" s="147"/>
      <c r="O11" s="148"/>
      <c r="P11" s="148"/>
      <c r="Q11" s="148"/>
      <c r="R11" s="148"/>
      <c r="S11" s="2"/>
      <c r="T11" s="2"/>
      <c r="U11" s="2"/>
      <c r="V11" s="2"/>
      <c r="W11" s="2"/>
      <c r="X11" s="2"/>
      <c r="Y11" s="2"/>
      <c r="Z11" s="2"/>
      <c r="AA11" s="2"/>
      <c r="AB11" s="2"/>
      <c r="AC11" s="2"/>
      <c r="AD11" s="2"/>
      <c r="AE11" s="2"/>
      <c r="AF11" s="2"/>
      <c r="AG11" s="2"/>
      <c r="AH11" s="2"/>
      <c r="AI11" s="2"/>
      <c r="AJ11" s="2"/>
      <c r="AK11" s="2"/>
    </row>
    <row r="12" spans="1:46" s="3" customFormat="1" ht="75" customHeight="1">
      <c r="A12" s="213" t="s">
        <v>13</v>
      </c>
      <c r="B12" s="213"/>
      <c r="C12" s="213"/>
      <c r="D12" s="214" t="s">
        <v>14</v>
      </c>
      <c r="E12" s="217"/>
      <c r="F12" s="217"/>
      <c r="G12" s="217"/>
      <c r="H12" s="217"/>
      <c r="I12" s="217"/>
      <c r="J12" s="217"/>
      <c r="K12" s="217"/>
      <c r="L12" s="217"/>
      <c r="M12" s="218"/>
      <c r="N12" s="147"/>
      <c r="O12" s="148"/>
      <c r="P12" s="148"/>
      <c r="Q12" s="148"/>
      <c r="R12" s="148"/>
      <c r="S12" s="2"/>
      <c r="T12" s="2"/>
      <c r="U12" s="2"/>
      <c r="V12" s="2"/>
      <c r="W12" s="2"/>
      <c r="X12" s="2"/>
      <c r="Y12" s="2"/>
      <c r="Z12" s="2"/>
      <c r="AA12" s="2"/>
      <c r="AB12" s="2"/>
      <c r="AC12" s="2"/>
      <c r="AD12" s="2"/>
      <c r="AE12" s="2"/>
      <c r="AF12" s="2"/>
      <c r="AG12" s="2"/>
      <c r="AH12" s="2"/>
      <c r="AI12" s="2"/>
      <c r="AJ12" s="2"/>
      <c r="AK12" s="2"/>
    </row>
    <row r="13" spans="1:46" s="3" customFormat="1" ht="24.75" customHeight="1" thickBot="1">
      <c r="A13" s="7"/>
      <c r="B13" s="7"/>
      <c r="C13" s="7"/>
      <c r="D13" s="7"/>
      <c r="E13" s="7"/>
      <c r="F13" s="7"/>
      <c r="G13" s="7"/>
      <c r="H13" s="7"/>
      <c r="I13" s="7"/>
      <c r="J13" s="7"/>
      <c r="K13" s="7"/>
      <c r="L13" s="7"/>
      <c r="M13" s="7"/>
      <c r="N13" s="7"/>
      <c r="O13" s="2"/>
      <c r="P13" s="2"/>
      <c r="Q13" s="2"/>
      <c r="R13" s="2"/>
      <c r="S13" s="2"/>
      <c r="T13" s="2"/>
      <c r="U13" s="2"/>
      <c r="V13" s="2"/>
      <c r="W13" s="2"/>
      <c r="X13" s="2"/>
      <c r="Y13" s="2"/>
      <c r="Z13" s="2"/>
      <c r="AA13" s="2"/>
      <c r="AB13" s="2"/>
      <c r="AC13" s="2"/>
      <c r="AD13" s="2"/>
      <c r="AE13" s="2"/>
      <c r="AF13" s="2"/>
      <c r="AG13" s="2"/>
      <c r="AH13" s="2"/>
      <c r="AI13" s="2"/>
      <c r="AJ13" s="2"/>
      <c r="AK13" s="2"/>
    </row>
    <row r="14" spans="1:46" s="3" customFormat="1" ht="24.75" customHeight="1">
      <c r="A14" s="195" t="s">
        <v>15</v>
      </c>
      <c r="B14" s="196"/>
      <c r="C14" s="196"/>
      <c r="D14" s="196"/>
      <c r="E14" s="196"/>
      <c r="F14" s="196"/>
      <c r="G14" s="196"/>
      <c r="H14" s="196"/>
      <c r="I14" s="196"/>
      <c r="J14" s="196"/>
      <c r="K14" s="196"/>
      <c r="L14" s="196"/>
      <c r="M14" s="196"/>
      <c r="N14" s="197"/>
      <c r="O14" s="198"/>
      <c r="P14" s="2"/>
      <c r="Q14" s="203" t="s">
        <v>16</v>
      </c>
      <c r="R14" s="204"/>
      <c r="S14" s="204"/>
      <c r="T14" s="205"/>
      <c r="U14" s="205"/>
      <c r="V14" s="205"/>
      <c r="W14" s="205"/>
      <c r="X14" s="205"/>
      <c r="Y14" s="205"/>
      <c r="Z14" s="204"/>
      <c r="AA14" s="204"/>
      <c r="AB14" s="204"/>
      <c r="AC14" s="204"/>
      <c r="AD14" s="204"/>
      <c r="AE14" s="204"/>
      <c r="AF14" s="204"/>
      <c r="AG14" s="206"/>
      <c r="AH14" s="2"/>
      <c r="AI14" s="219" t="s">
        <v>17</v>
      </c>
      <c r="AJ14" s="220"/>
      <c r="AK14" s="234"/>
      <c r="AM14" s="219" t="s">
        <v>18</v>
      </c>
      <c r="AN14" s="220"/>
      <c r="AO14" s="220"/>
      <c r="AP14" s="220"/>
      <c r="AQ14" s="220"/>
      <c r="AR14" s="36"/>
      <c r="AS14" s="219" t="s">
        <v>19</v>
      </c>
      <c r="AT14" s="234"/>
    </row>
    <row r="15" spans="1:46">
      <c r="A15" s="199"/>
      <c r="B15" s="200"/>
      <c r="C15" s="200"/>
      <c r="D15" s="200"/>
      <c r="E15" s="200"/>
      <c r="F15" s="200"/>
      <c r="G15" s="200"/>
      <c r="H15" s="200"/>
      <c r="I15" s="200"/>
      <c r="J15" s="200"/>
      <c r="K15" s="200"/>
      <c r="L15" s="200"/>
      <c r="M15" s="200"/>
      <c r="N15" s="201"/>
      <c r="O15" s="202"/>
      <c r="P15" s="2"/>
      <c r="Q15" s="28"/>
      <c r="R15" s="29"/>
      <c r="S15" s="29"/>
      <c r="T15" s="209" t="s">
        <v>20</v>
      </c>
      <c r="U15" s="209"/>
      <c r="V15" s="209"/>
      <c r="W15" s="209"/>
      <c r="X15" s="209"/>
      <c r="Y15" s="209"/>
      <c r="Z15" s="207"/>
      <c r="AA15" s="207"/>
      <c r="AB15" s="207"/>
      <c r="AC15" s="207"/>
      <c r="AD15" s="207"/>
      <c r="AE15" s="207"/>
      <c r="AF15" s="207"/>
      <c r="AG15" s="208"/>
      <c r="AH15" s="2"/>
      <c r="AI15" s="221"/>
      <c r="AJ15" s="222"/>
      <c r="AK15" s="235"/>
      <c r="AM15" s="221"/>
      <c r="AN15" s="222"/>
      <c r="AO15" s="222"/>
      <c r="AP15" s="222"/>
      <c r="AQ15" s="222"/>
      <c r="AR15" s="36"/>
      <c r="AS15" s="221"/>
      <c r="AT15" s="235"/>
    </row>
    <row r="16" spans="1:46" s="5" customFormat="1" ht="106.5" customHeight="1">
      <c r="A16" s="11" t="s">
        <v>21</v>
      </c>
      <c r="B16" s="12" t="s">
        <v>22</v>
      </c>
      <c r="C16" s="13" t="s">
        <v>23</v>
      </c>
      <c r="D16" s="13" t="s">
        <v>24</v>
      </c>
      <c r="E16" s="14" t="s">
        <v>25</v>
      </c>
      <c r="F16" s="23" t="s">
        <v>26</v>
      </c>
      <c r="G16" s="40" t="s">
        <v>27</v>
      </c>
      <c r="H16" s="14" t="s">
        <v>28</v>
      </c>
      <c r="I16" s="13" t="s">
        <v>29</v>
      </c>
      <c r="J16" s="13" t="s">
        <v>30</v>
      </c>
      <c r="K16" s="14" t="s">
        <v>31</v>
      </c>
      <c r="L16" s="14" t="s">
        <v>32</v>
      </c>
      <c r="M16" s="13" t="s">
        <v>29</v>
      </c>
      <c r="N16" s="13" t="s">
        <v>33</v>
      </c>
      <c r="O16" s="15" t="s">
        <v>34</v>
      </c>
      <c r="P16" s="2"/>
      <c r="Q16" s="16" t="s">
        <v>35</v>
      </c>
      <c r="R16" s="17" t="s">
        <v>36</v>
      </c>
      <c r="S16" s="30" t="s">
        <v>37</v>
      </c>
      <c r="T16" s="18" t="s">
        <v>38</v>
      </c>
      <c r="U16" s="18" t="s">
        <v>39</v>
      </c>
      <c r="V16" s="18" t="s">
        <v>40</v>
      </c>
      <c r="W16" s="18" t="s">
        <v>41</v>
      </c>
      <c r="X16" s="18" t="s">
        <v>42</v>
      </c>
      <c r="Y16" s="18" t="s">
        <v>43</v>
      </c>
      <c r="Z16" s="19" t="s">
        <v>44</v>
      </c>
      <c r="AA16" s="19" t="s">
        <v>45</v>
      </c>
      <c r="AB16" s="19" t="s">
        <v>29</v>
      </c>
      <c r="AC16" s="19" t="s">
        <v>46</v>
      </c>
      <c r="AD16" s="19" t="s">
        <v>29</v>
      </c>
      <c r="AE16" s="19" t="s">
        <v>33</v>
      </c>
      <c r="AF16" s="19" t="s">
        <v>47</v>
      </c>
      <c r="AG16" s="15" t="s">
        <v>48</v>
      </c>
      <c r="AH16" s="2"/>
      <c r="AI16" s="20" t="s">
        <v>49</v>
      </c>
      <c r="AJ16" s="17" t="s">
        <v>50</v>
      </c>
      <c r="AK16" s="35" t="s">
        <v>51</v>
      </c>
      <c r="AM16" s="38" t="s">
        <v>52</v>
      </c>
      <c r="AN16" s="38" t="s">
        <v>53</v>
      </c>
      <c r="AO16" s="38" t="s">
        <v>54</v>
      </c>
      <c r="AP16" s="38" t="s">
        <v>55</v>
      </c>
      <c r="AQ16" s="38" t="s">
        <v>56</v>
      </c>
      <c r="AR16" s="37"/>
      <c r="AS16" s="38" t="s">
        <v>57</v>
      </c>
      <c r="AT16" s="39" t="s">
        <v>58</v>
      </c>
    </row>
    <row r="17" spans="1:47" ht="225" customHeight="1">
      <c r="A17" s="156">
        <v>1</v>
      </c>
      <c r="B17" s="159" t="s">
        <v>59</v>
      </c>
      <c r="C17" s="151" t="s">
        <v>60</v>
      </c>
      <c r="D17" s="151" t="s">
        <v>61</v>
      </c>
      <c r="E17" s="151" t="s">
        <v>62</v>
      </c>
      <c r="F17" s="163"/>
      <c r="G17" s="159">
        <v>365</v>
      </c>
      <c r="H17" s="142" t="str">
        <f>IF(G17&lt;=0,"",IF(G17&lt;=2,"Muy Baja",IF(G17&lt;=24,"Baja",IF(G17&lt;=500,"Media",IF(G17&lt;=5000,"Alta","Muy Alta")))))</f>
        <v>Media</v>
      </c>
      <c r="I17" s="134">
        <f>IF(H17="","",IF(H17="Muy Baja",0.2,IF(H17="Baja",0.4,IF(H17="Media",0.6,IF(H17="Alta",0.8,IF(H17="Muy Alta",1,))))))</f>
        <v>0.6</v>
      </c>
      <c r="J17" s="178" t="s">
        <v>63</v>
      </c>
      <c r="K17" s="166" t="str">
        <f>+J17</f>
        <v>El riesgo afecta la imagen de la entidad con algunos usuarios de relevancia frente al logro de los objetivos.</v>
      </c>
      <c r="L17" s="142" t="str">
        <f>+VLOOKUP(K17,Datos!$O$4:$P$15,2,FALSE)</f>
        <v>Moderado</v>
      </c>
      <c r="M17" s="134">
        <f>IF(L17="","",IF(L17="Leve",0.2,IF(L17="Menor",0.4,IF(L17="Moderado",0.6,IF(L17="Mayor",0.8,IF(L17="Catastrófico",1,))))))</f>
        <v>0.6</v>
      </c>
      <c r="N17" s="137" t="str">
        <f>+CONCATENATE(H17, " - ", L17)</f>
        <v>Media - Moderado</v>
      </c>
      <c r="O17" s="139" t="str">
        <f>+VLOOKUP(N17,Datos!J4:K28,2,)</f>
        <v>MODERADO</v>
      </c>
      <c r="P17" s="33"/>
      <c r="Q17" s="8">
        <v>1</v>
      </c>
      <c r="R17" s="91" t="s">
        <v>64</v>
      </c>
      <c r="S17" s="41" t="str">
        <f>IF(OR(T17="Preventivo",T17="Detectivo"),"Probabilidad",IF(T17="Correctivo","Impacto",""))</f>
        <v>Probabilidad</v>
      </c>
      <c r="T17" s="34" t="s">
        <v>65</v>
      </c>
      <c r="U17" s="34" t="s">
        <v>66</v>
      </c>
      <c r="V17" s="45" t="str">
        <f t="shared" ref="V17:V21" si="0">IF(AND(T17="Preventivo",U17="Automático"),"50%",IF(AND(T17="Preventivo",U17="Manual"),"40%",IF(AND(T17="Detectivo",U17="Automático"),"40%",IF(AND(T17="Detectivo",U17="Manual"),"30%",IF(AND(T17="Correctivo",U17="Automático"),"35%",IF(AND(T17="Correctivo",U17="Manual"),"25%",""))))))</f>
        <v>40%</v>
      </c>
      <c r="W17" s="10" t="s">
        <v>67</v>
      </c>
      <c r="X17" s="10" t="s">
        <v>68</v>
      </c>
      <c r="Y17" s="10" t="s">
        <v>69</v>
      </c>
      <c r="Z17" s="49">
        <f>IFERROR(IF(S17="Probabilidad",(I17-(+I17*V17)),IF(S17="Impacto",I17,"")),"")</f>
        <v>0.36</v>
      </c>
      <c r="AA17" s="50" t="str">
        <f t="shared" ref="AA17:AA25" si="1">IFERROR(IF(Z17="","",IF(Z17&lt;=0.2,"Muy Baja",IF(Z17&lt;=0.4,"Baja",IF(Z17&lt;=0.6,"Media",IF(Z17&lt;=0.8,"Alta","Muy Alta"))))),"")</f>
        <v>Baja</v>
      </c>
      <c r="AB17" s="51">
        <f t="shared" ref="AB17:AB25" si="2">+Z17</f>
        <v>0.36</v>
      </c>
      <c r="AC17" s="52" t="str">
        <f t="shared" ref="AC17:AC25" si="3">IFERROR(IF(AD17="","",IF(AD17&lt;=0.2,"Leve",IF(AD17&lt;=0.4,"Menor",IF(AD17&lt;=0.6,"Moderado",IF(AD17&lt;=0.8,"Mayor","Catastrófico"))))),"")</f>
        <v>Moderado</v>
      </c>
      <c r="AD17" s="49">
        <f>IFERROR(IF(S17="Impacto",(M17-(+M17*V17)),IF(S17="Probabilidad",M17,"")),"")</f>
        <v>0.6</v>
      </c>
      <c r="AE17" s="53" t="str">
        <f>+CONCATENATE(AA17, " - ", AC17)</f>
        <v>Baja - Moderado</v>
      </c>
      <c r="AF17" s="69" t="str">
        <f>+VLOOKUP(AE17,Datos!$J$4:$K$28,2,)</f>
        <v>MODERADO</v>
      </c>
      <c r="AG17" s="187" t="s">
        <v>70</v>
      </c>
      <c r="AH17" s="33"/>
      <c r="AI17" s="236" t="s">
        <v>71</v>
      </c>
      <c r="AJ17" s="239"/>
      <c r="AK17" s="242"/>
      <c r="AM17" s="223">
        <v>45792</v>
      </c>
      <c r="AN17" s="225" t="s">
        <v>72</v>
      </c>
      <c r="AO17" s="227" t="s">
        <v>73</v>
      </c>
      <c r="AP17" s="227" t="s">
        <v>74</v>
      </c>
      <c r="AQ17" s="229"/>
      <c r="AR17" s="102"/>
      <c r="AS17" s="246" t="s">
        <v>75</v>
      </c>
      <c r="AT17" s="253" t="s">
        <v>76</v>
      </c>
      <c r="AU17" s="98"/>
    </row>
    <row r="18" spans="1:47" ht="225" customHeight="1">
      <c r="A18" s="157"/>
      <c r="B18" s="160"/>
      <c r="C18" s="152"/>
      <c r="D18" s="152"/>
      <c r="E18" s="152"/>
      <c r="F18" s="164"/>
      <c r="G18" s="160"/>
      <c r="H18" s="143"/>
      <c r="I18" s="135"/>
      <c r="J18" s="176"/>
      <c r="K18" s="167"/>
      <c r="L18" s="143"/>
      <c r="M18" s="135"/>
      <c r="N18" s="135"/>
      <c r="O18" s="140"/>
      <c r="P18" s="2"/>
      <c r="Q18" s="74">
        <v>2</v>
      </c>
      <c r="R18" s="90" t="s">
        <v>77</v>
      </c>
      <c r="S18" s="75" t="str">
        <f>IF(OR(T18="Preventivo",T18="Detectivo"),"Probabilidad",IF(T18="Correctivo","Impacto",""))</f>
        <v>Probabilidad</v>
      </c>
      <c r="T18" s="22" t="s">
        <v>65</v>
      </c>
      <c r="U18" s="22" t="s">
        <v>66</v>
      </c>
      <c r="V18" s="76" t="str">
        <f t="shared" ref="V18" si="4">IF(AND(T18="Preventivo",U18="Automático"),"50%",IF(AND(T18="Preventivo",U18="Manual"),"40%",IF(AND(T18="Detectivo",U18="Automático"),"40%",IF(AND(T18="Detectivo",U18="Manual"),"30%",IF(AND(T18="Correctivo",U18="Automático"),"35%",IF(AND(T18="Correctivo",U18="Manual"),"25%",""))))))</f>
        <v>40%</v>
      </c>
      <c r="W18" s="22" t="s">
        <v>67</v>
      </c>
      <c r="X18" s="22" t="s">
        <v>78</v>
      </c>
      <c r="Y18" s="22" t="s">
        <v>79</v>
      </c>
      <c r="Z18" s="77">
        <f>IFERROR(IF(AND(S18="Probabilidad",S18="Probabilidad"),(AB17-(+AB17*V18)),IF(S18="Probabilidad",(I17-(+I17*V18)),IF(S18="Impacto",AB17,""))),"")</f>
        <v>0.216</v>
      </c>
      <c r="AA18" s="78" t="str">
        <f t="shared" si="1"/>
        <v>Baja</v>
      </c>
      <c r="AB18" s="79">
        <f t="shared" si="2"/>
        <v>0.216</v>
      </c>
      <c r="AC18" s="80" t="str">
        <f t="shared" si="3"/>
        <v>Moderado</v>
      </c>
      <c r="AD18" s="77">
        <f>IFERROR(IF(AND(S17="Impacto",S17="Impacto"),(AD17-(+AD17*V18)),IF(S18="Impacto",(M17-(+M17*V18)),IF(S18="Probabilidad",AD17,""))),"")</f>
        <v>0.6</v>
      </c>
      <c r="AE18" s="81" t="str">
        <f t="shared" ref="AE18" si="5">+CONCATENATE(AA18, " - ", AC18)</f>
        <v>Baja - Moderado</v>
      </c>
      <c r="AF18" s="82" t="str">
        <f>+VLOOKUP(AE18,Datos!$J$4:$K$28,2,)</f>
        <v>MODERADO</v>
      </c>
      <c r="AG18" s="188"/>
      <c r="AH18" s="2"/>
      <c r="AI18" s="237"/>
      <c r="AJ18" s="240"/>
      <c r="AK18" s="243"/>
      <c r="AM18" s="223"/>
      <c r="AN18" s="226"/>
      <c r="AO18" s="227"/>
      <c r="AP18" s="227"/>
      <c r="AQ18" s="229"/>
      <c r="AR18" s="102"/>
      <c r="AS18" s="251"/>
      <c r="AT18" s="254"/>
    </row>
    <row r="19" spans="1:47" ht="225" customHeight="1">
      <c r="A19" s="157"/>
      <c r="B19" s="160"/>
      <c r="C19" s="152"/>
      <c r="D19" s="152"/>
      <c r="E19" s="152"/>
      <c r="F19" s="164"/>
      <c r="G19" s="160"/>
      <c r="H19" s="143"/>
      <c r="I19" s="135"/>
      <c r="J19" s="176"/>
      <c r="K19" s="167"/>
      <c r="L19" s="143"/>
      <c r="M19" s="135"/>
      <c r="N19" s="135"/>
      <c r="O19" s="140"/>
      <c r="P19" s="2"/>
      <c r="Q19" s="74">
        <v>3</v>
      </c>
      <c r="R19" s="92" t="s">
        <v>80</v>
      </c>
      <c r="S19" s="75" t="str">
        <f t="shared" ref="S19:S25" si="6">IF(OR(T19="Preventivo",T19="Detectivo"),"Probabilidad",IF(T19="Correctivo","Impacto",""))</f>
        <v>Probabilidad</v>
      </c>
      <c r="T19" s="22" t="s">
        <v>65</v>
      </c>
      <c r="U19" s="22" t="s">
        <v>66</v>
      </c>
      <c r="V19" s="76" t="str">
        <f t="shared" si="0"/>
        <v>40%</v>
      </c>
      <c r="W19" s="93" t="s">
        <v>81</v>
      </c>
      <c r="X19" s="22" t="s">
        <v>78</v>
      </c>
      <c r="Y19" s="22" t="s">
        <v>82</v>
      </c>
      <c r="Z19" s="77">
        <f>IFERROR(IF(AND(S19="Probabilidad",S19="Probabilidad"),(AB18-(+AB18*V19)),IF(S19="Probabilidad",(I17-(+I17*V19)),IF(S19="Impacto",AB18,""))),"")</f>
        <v>0.12959999999999999</v>
      </c>
      <c r="AA19" s="78" t="str">
        <f t="shared" ref="AA19" si="7">IFERROR(IF(Z19="","",IF(Z19&lt;=0.2,"Muy Baja",IF(Z19&lt;=0.4,"Baja",IF(Z19&lt;=0.6,"Media",IF(Z19&lt;=0.8,"Alta","Muy Alta"))))),"")</f>
        <v>Muy Baja</v>
      </c>
      <c r="AB19" s="79">
        <f t="shared" ref="AB19" si="8">+Z19</f>
        <v>0.12959999999999999</v>
      </c>
      <c r="AC19" s="80" t="str">
        <f t="shared" ref="AC19" si="9">IFERROR(IF(AD19="","",IF(AD19&lt;=0.2,"Leve",IF(AD19&lt;=0.4,"Menor",IF(AD19&lt;=0.6,"Moderado",IF(AD19&lt;=0.8,"Mayor","Catastrófico"))))),"")</f>
        <v>Moderado</v>
      </c>
      <c r="AD19" s="77">
        <f>IFERROR(IF(AND(S17="Impacto",S17="Impacto"),(AD17-(+AD17*V19)),IF(S19="Impacto",(M17-(+M17*V19)),IF(S19="Probabilidad",AD17,""))),"")</f>
        <v>0.6</v>
      </c>
      <c r="AE19" s="81" t="str">
        <f t="shared" ref="AE19" si="10">+CONCATENATE(AA19, " - ", AC19)</f>
        <v>Muy Baja - Moderado</v>
      </c>
      <c r="AF19" s="82" t="str">
        <f>+VLOOKUP(AE19,Datos!$J$4:$K$28,2,)</f>
        <v>MODERADO</v>
      </c>
      <c r="AG19" s="188"/>
      <c r="AH19" s="2"/>
      <c r="AI19" s="237"/>
      <c r="AJ19" s="240"/>
      <c r="AK19" s="243"/>
      <c r="AM19" s="223"/>
      <c r="AN19" s="226"/>
      <c r="AO19" s="227"/>
      <c r="AP19" s="227"/>
      <c r="AQ19" s="229"/>
      <c r="AR19" s="102"/>
      <c r="AS19" s="251"/>
      <c r="AT19" s="254"/>
    </row>
    <row r="20" spans="1:47" ht="225" customHeight="1">
      <c r="A20" s="157"/>
      <c r="B20" s="160"/>
      <c r="C20" s="152"/>
      <c r="D20" s="152"/>
      <c r="E20" s="152"/>
      <c r="F20" s="164"/>
      <c r="G20" s="160"/>
      <c r="H20" s="143"/>
      <c r="I20" s="135"/>
      <c r="J20" s="176"/>
      <c r="K20" s="167"/>
      <c r="L20" s="143"/>
      <c r="M20" s="135"/>
      <c r="N20" s="135"/>
      <c r="O20" s="140"/>
      <c r="P20" s="2"/>
      <c r="Q20" s="74">
        <v>4</v>
      </c>
      <c r="R20" s="92" t="s">
        <v>83</v>
      </c>
      <c r="S20" s="75" t="str">
        <f t="shared" ref="S20" si="11">IF(OR(T20="Preventivo",T20="Detectivo"),"Probabilidad",IF(T20="Correctivo","Impacto",""))</f>
        <v>Impacto</v>
      </c>
      <c r="T20" s="22" t="s">
        <v>84</v>
      </c>
      <c r="U20" s="22" t="s">
        <v>66</v>
      </c>
      <c r="V20" s="76" t="str">
        <f t="shared" ref="V20" si="12">IF(AND(T20="Preventivo",U20="Automático"),"50%",IF(AND(T20="Preventivo",U20="Manual"),"40%",IF(AND(T20="Detectivo",U20="Automático"),"40%",IF(AND(T20="Detectivo",U20="Manual"),"30%",IF(AND(T20="Correctivo",U20="Automático"),"35%",IF(AND(T20="Correctivo",U20="Manual"),"25%",""))))))</f>
        <v>25%</v>
      </c>
      <c r="W20" s="88" t="s">
        <v>85</v>
      </c>
      <c r="X20" s="22" t="s">
        <v>86</v>
      </c>
      <c r="Y20" s="22" t="s">
        <v>87</v>
      </c>
      <c r="Z20" s="77">
        <f>IFERROR(IF(AND(S19="Probabilidad",S20="Probabilidad"),(AB19-(+AB19*V20)),IF(S20="Probabilidad",(I17-(+I17*V20)),IF(S20="Impacto",AB19,""))),"")</f>
        <v>0.12959999999999999</v>
      </c>
      <c r="AA20" s="78" t="str">
        <f t="shared" si="1"/>
        <v>Muy Baja</v>
      </c>
      <c r="AB20" s="79">
        <f t="shared" si="2"/>
        <v>0.12959999999999999</v>
      </c>
      <c r="AC20" s="80" t="str">
        <f t="shared" si="3"/>
        <v>Moderado</v>
      </c>
      <c r="AD20" s="77">
        <f>IFERROR(IF(AND(S17="Impacto",S17="Impacto"),(AD17-(+AD17*V20)),IF(S20="Impacto",(M17-(+M17*V20)),IF(S20="Probabilidad",AD17,""))),"")</f>
        <v>0.44999999999999996</v>
      </c>
      <c r="AE20" s="81" t="str">
        <f t="shared" ref="AE20" si="13">+CONCATENATE(AA20, " - ", AC20)</f>
        <v>Muy Baja - Moderado</v>
      </c>
      <c r="AF20" s="82" t="str">
        <f>+VLOOKUP(AE20,Datos!$J$4:$K$28,2,)</f>
        <v>MODERADO</v>
      </c>
      <c r="AG20" s="188"/>
      <c r="AH20" s="2"/>
      <c r="AI20" s="237"/>
      <c r="AJ20" s="240"/>
      <c r="AK20" s="243"/>
      <c r="AM20" s="223"/>
      <c r="AN20" s="226"/>
      <c r="AO20" s="227"/>
      <c r="AP20" s="227"/>
      <c r="AQ20" s="229"/>
      <c r="AR20" s="102"/>
      <c r="AS20" s="251"/>
      <c r="AT20" s="254"/>
    </row>
    <row r="21" spans="1:47" s="26" customFormat="1" ht="200.25" customHeight="1">
      <c r="A21" s="158"/>
      <c r="B21" s="161"/>
      <c r="C21" s="153"/>
      <c r="D21" s="153"/>
      <c r="E21" s="186"/>
      <c r="F21" s="165"/>
      <c r="G21" s="161"/>
      <c r="H21" s="144"/>
      <c r="I21" s="136"/>
      <c r="J21" s="177"/>
      <c r="K21" s="130"/>
      <c r="L21" s="144"/>
      <c r="M21" s="136"/>
      <c r="N21" s="138"/>
      <c r="O21" s="141"/>
      <c r="P21" s="73"/>
      <c r="Q21" s="74">
        <v>5</v>
      </c>
      <c r="R21" s="90" t="s">
        <v>88</v>
      </c>
      <c r="S21" s="75" t="str">
        <f t="shared" si="6"/>
        <v>Impacto</v>
      </c>
      <c r="T21" s="22" t="s">
        <v>84</v>
      </c>
      <c r="U21" s="22" t="s">
        <v>66</v>
      </c>
      <c r="V21" s="76" t="str">
        <f t="shared" si="0"/>
        <v>25%</v>
      </c>
      <c r="W21" s="22" t="s">
        <v>85</v>
      </c>
      <c r="X21" s="22" t="s">
        <v>68</v>
      </c>
      <c r="Y21" s="22" t="s">
        <v>89</v>
      </c>
      <c r="Z21" s="77">
        <f>IFERROR(IF(AND(S20="Probabilidad",S21="Probabilidad"),(AB20-(+AB20*V21)),IF(S21="Probabilidad",(I20-(+I17*V21)),IF(S21="Impacto",AB20,""))),"")</f>
        <v>0.12959999999999999</v>
      </c>
      <c r="AA21" s="78" t="str">
        <f t="shared" ref="AA21" si="14">IFERROR(IF(Z21="","",IF(Z21&lt;=0.2,"Muy Baja",IF(Z21&lt;=0.4,"Baja",IF(Z21&lt;=0.6,"Media",IF(Z21&lt;=0.8,"Alta","Muy Alta"))))),"")</f>
        <v>Muy Baja</v>
      </c>
      <c r="AB21" s="79">
        <f t="shared" ref="AB21" si="15">+Z21</f>
        <v>0.12959999999999999</v>
      </c>
      <c r="AC21" s="80" t="str">
        <f t="shared" ref="AC21" si="16">IFERROR(IF(AD21="","",IF(AD21&lt;=0.2,"Leve",IF(AD21&lt;=0.4,"Menor",IF(AD21&lt;=0.6,"Moderado",IF(AD21&lt;=0.8,"Mayor","Catastrófico"))))),"")</f>
        <v>Menor</v>
      </c>
      <c r="AD21" s="77">
        <f>IFERROR(IF(AND(S20="Impacto",S20="Impacto"),(AD20-(+AD20*V21)),IF(S21="Impacto",(M17-(+M17*V21)),IF(S21="Probabilidad",AD20,""))),"")</f>
        <v>0.33749999999999997</v>
      </c>
      <c r="AE21" s="81" t="str">
        <f t="shared" ref="AE21" si="17">+CONCATENATE(AA21, " - ", AC21)</f>
        <v>Muy Baja - Menor</v>
      </c>
      <c r="AF21" s="82" t="str">
        <f>+VLOOKUP(AE21,Datos!$J$4:$K$28,2,)</f>
        <v>BAJO</v>
      </c>
      <c r="AG21" s="189"/>
      <c r="AH21" s="73"/>
      <c r="AI21" s="238"/>
      <c r="AJ21" s="241"/>
      <c r="AK21" s="244"/>
      <c r="AM21" s="224"/>
      <c r="AN21" s="226"/>
      <c r="AO21" s="228"/>
      <c r="AP21" s="228"/>
      <c r="AQ21" s="224"/>
      <c r="AR21" s="104"/>
      <c r="AS21" s="252"/>
      <c r="AT21" s="255"/>
      <c r="AU21" s="97"/>
    </row>
    <row r="22" spans="1:47" ht="157.5" customHeight="1">
      <c r="A22" s="168">
        <v>2</v>
      </c>
      <c r="B22" s="170" t="s">
        <v>59</v>
      </c>
      <c r="C22" s="162" t="s">
        <v>90</v>
      </c>
      <c r="D22" s="173" t="s">
        <v>91</v>
      </c>
      <c r="E22" s="179" t="s">
        <v>92</v>
      </c>
      <c r="F22" s="183"/>
      <c r="G22" s="170">
        <v>365</v>
      </c>
      <c r="H22" s="154" t="str">
        <f>IF(G22&lt;=0,"",IF(G22&lt;=2,"Muy Baja",IF(G22&lt;=24,"Baja",IF(G22&lt;=500,"Media",IF(G22&lt;=5000,"Alta","Muy Alta")))))</f>
        <v>Media</v>
      </c>
      <c r="I22" s="149">
        <f>IF(H22="","",IF(H22="Muy Baja",0.2,IF(H22="Baja",0.4,IF(H22="Media",0.6,IF(H22="Alta",0.8,IF(H22="Muy Alta",1,))))))</f>
        <v>0.6</v>
      </c>
      <c r="J22" s="176" t="s">
        <v>93</v>
      </c>
      <c r="K22" s="129" t="str">
        <f>+J22</f>
        <v>El riesgo afecta la imagen de la entidad internamente, de conocimiento general nivel interno, de junta directiva y/o de proveedores</v>
      </c>
      <c r="L22" s="154" t="str">
        <f>+VLOOKUP(K22,Datos!$O$4:$P$15,2,FALSE)</f>
        <v>Menor</v>
      </c>
      <c r="M22" s="149">
        <f>IF(L22="","",IF(L22="Leve",0.2,IF(L22="Menor",0.4,IF(L22="Moderado",0.6,IF(L22="Mayor",0.8,IF(L22="Catastrófico",1,))))))</f>
        <v>0.4</v>
      </c>
      <c r="N22" s="135" t="str">
        <f>+CONCATENATE(H22, " - ", L22)</f>
        <v>Media - Menor</v>
      </c>
      <c r="O22" s="140" t="str">
        <f>+VLOOKUP(N22,Datos!J10:K34,2,)</f>
        <v>MODERADO</v>
      </c>
      <c r="P22" s="2"/>
      <c r="Q22" s="31">
        <v>1</v>
      </c>
      <c r="R22" s="91" t="s">
        <v>94</v>
      </c>
      <c r="S22" s="44" t="str">
        <f t="shared" si="6"/>
        <v>Probabilidad</v>
      </c>
      <c r="T22" s="32" t="s">
        <v>65</v>
      </c>
      <c r="U22" s="32" t="s">
        <v>66</v>
      </c>
      <c r="V22" s="48" t="str">
        <f t="shared" ref="V22:V25" si="18">IF(AND(T22="Preventivo",U22="Automático"),"50%",IF(AND(T22="Preventivo",U22="Manual"),"40%",IF(AND(T22="Detectivo",U22="Automático"),"40%",IF(AND(T22="Detectivo",U22="Manual"),"30%",IF(AND(T22="Correctivo",U22="Automático"),"35%",IF(AND(T22="Correctivo",U22="Manual"),"25%",""))))))</f>
        <v>40%</v>
      </c>
      <c r="W22" s="10" t="s">
        <v>67</v>
      </c>
      <c r="X22" s="10" t="s">
        <v>68</v>
      </c>
      <c r="Y22" s="10" t="s">
        <v>69</v>
      </c>
      <c r="Z22" s="64">
        <f>IFERROR(IF(S22="Probabilidad",(I22-(+I22*V22)),IF(S22="Impacto",I22,"")),"")</f>
        <v>0.36</v>
      </c>
      <c r="AA22" s="65" t="str">
        <f t="shared" si="1"/>
        <v>Baja</v>
      </c>
      <c r="AB22" s="66">
        <f t="shared" si="2"/>
        <v>0.36</v>
      </c>
      <c r="AC22" s="67" t="str">
        <f t="shared" si="3"/>
        <v>Menor</v>
      </c>
      <c r="AD22" s="64">
        <f>IFERROR(IF(S22="Impacto",(M22-(+M22*V22)),IF(S22="Probabilidad",M22,"")),"")</f>
        <v>0.4</v>
      </c>
      <c r="AE22" s="68" t="str">
        <f>+CONCATENATE(AA22, " - ", AC22)</f>
        <v>Baja - Menor</v>
      </c>
      <c r="AF22" s="72" t="str">
        <f>+VLOOKUP(AE22,Datos!$J$4:$K$28,2,)</f>
        <v>MODERADO</v>
      </c>
      <c r="AG22" s="273" t="s">
        <v>70</v>
      </c>
      <c r="AH22" s="2"/>
      <c r="AI22" s="262" t="s">
        <v>95</v>
      </c>
      <c r="AJ22" s="265"/>
      <c r="AK22" s="242"/>
      <c r="AM22" s="223">
        <v>45792</v>
      </c>
      <c r="AN22" s="230" t="s">
        <v>96</v>
      </c>
      <c r="AO22" s="230" t="s">
        <v>97</v>
      </c>
      <c r="AP22" s="227" t="s">
        <v>74</v>
      </c>
      <c r="AQ22" s="250"/>
      <c r="AR22" s="103"/>
      <c r="AS22" s="246" t="s">
        <v>98</v>
      </c>
      <c r="AT22" s="256" t="s">
        <v>99</v>
      </c>
    </row>
    <row r="23" spans="1:47" ht="157.5" customHeight="1">
      <c r="A23" s="168"/>
      <c r="B23" s="170"/>
      <c r="C23" s="162"/>
      <c r="D23" s="173"/>
      <c r="E23" s="180"/>
      <c r="F23" s="183"/>
      <c r="G23" s="170"/>
      <c r="H23" s="154"/>
      <c r="I23" s="149"/>
      <c r="J23" s="176"/>
      <c r="K23" s="129"/>
      <c r="L23" s="154"/>
      <c r="M23" s="149"/>
      <c r="N23" s="135"/>
      <c r="O23" s="140"/>
      <c r="P23" s="2"/>
      <c r="Q23" s="74">
        <v>2</v>
      </c>
      <c r="R23" s="90" t="s">
        <v>77</v>
      </c>
      <c r="S23" s="44" t="str">
        <f t="shared" si="6"/>
        <v>Probabilidad</v>
      </c>
      <c r="T23" s="32" t="s">
        <v>65</v>
      </c>
      <c r="U23" s="32" t="s">
        <v>66</v>
      </c>
      <c r="V23" s="48" t="str">
        <f t="shared" si="18"/>
        <v>40%</v>
      </c>
      <c r="W23" s="10" t="s">
        <v>67</v>
      </c>
      <c r="X23" s="10" t="s">
        <v>78</v>
      </c>
      <c r="Y23" s="22" t="s">
        <v>79</v>
      </c>
      <c r="Z23" s="54">
        <f>IFERROR(IF(AND(S22="Probabilidad",S23="Probabilidad"),(AB22-(+AB22*V23)),IF(S23="Probabilidad",(I22-(+I22*V23)),IF(S23="Impacto",AB22,""))),"")</f>
        <v>0.216</v>
      </c>
      <c r="AA23" s="55" t="str">
        <f t="shared" ref="AA23" si="19">IFERROR(IF(Z23="","",IF(Z23&lt;=0.2,"Muy Baja",IF(Z23&lt;=0.4,"Baja",IF(Z23&lt;=0.6,"Media",IF(Z23&lt;=0.8,"Alta","Muy Alta"))))),"")</f>
        <v>Baja</v>
      </c>
      <c r="AB23" s="54">
        <f t="shared" ref="AB23" si="20">+Z23</f>
        <v>0.216</v>
      </c>
      <c r="AC23" s="57" t="str">
        <f t="shared" ref="AC23" si="21">IFERROR(IF(AD23="","",IF(AD23&lt;=0.2,"Leve",IF(AD23&lt;=0.4,"Menor",IF(AD23&lt;=0.6,"Moderado",IF(AD23&lt;=0.8,"Mayor","Catastrófico"))))),"")</f>
        <v>Menor</v>
      </c>
      <c r="AD23" s="54">
        <f>IFERROR(IF(AND(S22="Impacto",S22="Impacto"),(AD22-(+AD22*V23)),IF(S23="Impacto",(M22-(+M22*V23)),IF(S23="Probabilidad",AD22,""))),"")</f>
        <v>0.4</v>
      </c>
      <c r="AE23" s="58" t="str">
        <f t="shared" ref="AE23" si="22">+CONCATENATE(AA23, " - ", AC23)</f>
        <v>Baja - Menor</v>
      </c>
      <c r="AF23" s="70" t="str">
        <f>+VLOOKUP(AE23,Datos!$J$4:$K$28,2,)</f>
        <v>MODERADO</v>
      </c>
      <c r="AG23" s="273"/>
      <c r="AH23" s="2"/>
      <c r="AI23" s="263"/>
      <c r="AJ23" s="266"/>
      <c r="AK23" s="243"/>
      <c r="AM23" s="223"/>
      <c r="AN23" s="231"/>
      <c r="AO23" s="231"/>
      <c r="AP23" s="227"/>
      <c r="AQ23" s="229"/>
      <c r="AR23" s="103"/>
      <c r="AS23" s="247"/>
      <c r="AT23" s="253"/>
    </row>
    <row r="24" spans="1:47" ht="291.75" customHeight="1">
      <c r="A24" s="169"/>
      <c r="B24" s="171"/>
      <c r="C24" s="172"/>
      <c r="D24" s="174"/>
      <c r="E24" s="181"/>
      <c r="F24" s="184"/>
      <c r="G24" s="171"/>
      <c r="H24" s="155"/>
      <c r="I24" s="150"/>
      <c r="J24" s="176"/>
      <c r="K24" s="129"/>
      <c r="L24" s="155"/>
      <c r="M24" s="150"/>
      <c r="N24" s="135"/>
      <c r="O24" s="140"/>
      <c r="P24" s="2"/>
      <c r="Q24" s="8">
        <v>3</v>
      </c>
      <c r="R24" s="94" t="s">
        <v>100</v>
      </c>
      <c r="S24" s="42" t="str">
        <f t="shared" si="6"/>
        <v>Probabilidad</v>
      </c>
      <c r="T24" s="6" t="s">
        <v>65</v>
      </c>
      <c r="U24" s="6" t="s">
        <v>66</v>
      </c>
      <c r="V24" s="46" t="str">
        <f t="shared" si="18"/>
        <v>40%</v>
      </c>
      <c r="W24" s="89" t="s">
        <v>101</v>
      </c>
      <c r="X24" s="89" t="s">
        <v>102</v>
      </c>
      <c r="Y24" s="95" t="s">
        <v>103</v>
      </c>
      <c r="Z24" s="54">
        <f>IFERROR(IF(AND(S23="Probabilidad",S24="Probabilidad"),(AB23-(+AB23*V24)),IF(S24="Probabilidad",(I22-(+I22*V24)),IF(S24="Impacto",AB23,""))),"")</f>
        <v>0.12959999999999999</v>
      </c>
      <c r="AA24" s="78" t="str">
        <f t="shared" si="1"/>
        <v>Muy Baja</v>
      </c>
      <c r="AB24" s="56">
        <f t="shared" si="2"/>
        <v>0.12959999999999999</v>
      </c>
      <c r="AC24" s="57" t="str">
        <f t="shared" si="3"/>
        <v>Menor</v>
      </c>
      <c r="AD24" s="54">
        <f>IFERROR(IF(AND(S22="Impacto",S22="Impacto"),(AD22-(+AD22*V24)),IF(S24="Impacto",(M22-(+M22*V24)),IF(S24="Probabilidad",AD22,""))),"")</f>
        <v>0.4</v>
      </c>
      <c r="AE24" s="58" t="str">
        <f t="shared" ref="AE24:AE25" si="23">+CONCATENATE(AA24, " - ", AC24)</f>
        <v>Muy Baja - Menor</v>
      </c>
      <c r="AF24" s="70" t="str">
        <f>+VLOOKUP(AE24,Datos!$J$4:$K$28,2,)</f>
        <v>BAJO</v>
      </c>
      <c r="AG24" s="274"/>
      <c r="AH24" s="2"/>
      <c r="AI24" s="263"/>
      <c r="AJ24" s="266"/>
      <c r="AK24" s="243"/>
      <c r="AM24" s="229"/>
      <c r="AN24" s="231"/>
      <c r="AO24" s="231"/>
      <c r="AP24" s="227"/>
      <c r="AQ24" s="229"/>
      <c r="AR24" s="103"/>
      <c r="AS24" s="247"/>
      <c r="AT24" s="253"/>
      <c r="AU24" s="98"/>
    </row>
    <row r="25" spans="1:47" ht="182.25" customHeight="1">
      <c r="A25" s="158"/>
      <c r="B25" s="161"/>
      <c r="C25" s="153"/>
      <c r="D25" s="175"/>
      <c r="E25" s="182"/>
      <c r="F25" s="185"/>
      <c r="G25" s="161"/>
      <c r="H25" s="144"/>
      <c r="I25" s="136"/>
      <c r="J25" s="177"/>
      <c r="K25" s="130"/>
      <c r="L25" s="144"/>
      <c r="M25" s="136"/>
      <c r="N25" s="138"/>
      <c r="O25" s="141"/>
      <c r="P25" s="2"/>
      <c r="Q25" s="9">
        <v>4</v>
      </c>
      <c r="R25" s="90" t="s">
        <v>104</v>
      </c>
      <c r="S25" s="43" t="str">
        <f t="shared" si="6"/>
        <v>Impacto</v>
      </c>
      <c r="T25" s="21" t="s">
        <v>84</v>
      </c>
      <c r="U25" s="21" t="s">
        <v>66</v>
      </c>
      <c r="V25" s="47" t="str">
        <f t="shared" si="18"/>
        <v>25%</v>
      </c>
      <c r="W25" s="93" t="s">
        <v>105</v>
      </c>
      <c r="X25" s="22" t="s">
        <v>106</v>
      </c>
      <c r="Y25" s="22" t="s">
        <v>107</v>
      </c>
      <c r="Z25" s="59">
        <f>IFERROR(IF(AND(S24="Probabilidad",S25="Probabilidad"),(AB24-(+AB24*V25)),IF(S25="Probabilidad",(I22-(+I22*V25)),IF(S25="Impacto",AB24,""))),"")</f>
        <v>0.12959999999999999</v>
      </c>
      <c r="AA25" s="78" t="str">
        <f t="shared" si="1"/>
        <v>Muy Baja</v>
      </c>
      <c r="AB25" s="61">
        <f t="shared" si="2"/>
        <v>0.12959999999999999</v>
      </c>
      <c r="AC25" s="62" t="str">
        <f t="shared" si="3"/>
        <v>Menor</v>
      </c>
      <c r="AD25" s="59">
        <f>IFERROR(IF(AND(S24="Impacto",S24="Impacto"),(AD24-(+AD24*V25)),IF(S25="Impacto",(M22-(+M22*V25)),IF(S25="Probabilidad",AD24,""))),"")</f>
        <v>0.30000000000000004</v>
      </c>
      <c r="AE25" s="63" t="str">
        <f t="shared" si="23"/>
        <v>Muy Baja - Menor</v>
      </c>
      <c r="AF25" s="71" t="str">
        <f>+VLOOKUP(AE25,Datos!$J$4:$K$28,2,)</f>
        <v>BAJO</v>
      </c>
      <c r="AG25" s="189"/>
      <c r="AH25" s="2"/>
      <c r="AI25" s="264"/>
      <c r="AJ25" s="244"/>
      <c r="AK25" s="244"/>
      <c r="AM25" s="224"/>
      <c r="AN25" s="232"/>
      <c r="AO25" s="232"/>
      <c r="AP25" s="228"/>
      <c r="AQ25" s="224"/>
      <c r="AR25" s="105"/>
      <c r="AS25" s="248"/>
      <c r="AT25" s="257"/>
    </row>
    <row r="26" spans="1:47" ht="202.5" customHeight="1">
      <c r="A26" s="156">
        <v>3</v>
      </c>
      <c r="B26" s="159" t="s">
        <v>59</v>
      </c>
      <c r="C26" s="151" t="s">
        <v>108</v>
      </c>
      <c r="D26" s="151" t="s">
        <v>109</v>
      </c>
      <c r="E26" s="162" t="s">
        <v>110</v>
      </c>
      <c r="F26" s="163"/>
      <c r="G26" s="159">
        <v>365</v>
      </c>
      <c r="H26" s="142" t="str">
        <f>IF(G26&lt;=0,"",IF(G26&lt;=2,"Muy Baja",IF(G26&lt;=24,"Baja",IF(G26&lt;=500,"Media",IF(G26&lt;=5000,"Alta","Muy Alta")))))</f>
        <v>Media</v>
      </c>
      <c r="I26" s="134">
        <f>IF(H26="","",IF(H26="Muy Baja",0.2,IF(H26="Baja",0.4,IF(H26="Media",0.6,IF(H26="Alta",0.8,IF(H26="Muy Alta",1,))))))</f>
        <v>0.6</v>
      </c>
      <c r="J26" s="125" t="s">
        <v>111</v>
      </c>
      <c r="K26" s="128" t="str">
        <f>+J26</f>
        <v>El riesgo afecta la imagen de algún área de la organización.</v>
      </c>
      <c r="L26" s="131" t="str">
        <f>+VLOOKUP(K26,Datos!$O$4:$P$15,2,FALSE)</f>
        <v>Leve</v>
      </c>
      <c r="M26" s="134">
        <f>IF(L26="","",IF(L26="Leve",0.2,IF(L26="Menor",0.4,IF(L26="Moderado",0.6,IF(L26="Mayor",0.8,IF(L26="Catastrófico",1,))))))</f>
        <v>0.2</v>
      </c>
      <c r="N26" s="137" t="str">
        <f>+CONCATENATE(H26, " - ", L26)</f>
        <v>Media - Leve</v>
      </c>
      <c r="O26" s="139" t="str">
        <f>+VLOOKUP(N26,Datos!J14:K38,2,)</f>
        <v>MODERADO</v>
      </c>
      <c r="P26" s="2"/>
      <c r="Q26" s="8">
        <v>1</v>
      </c>
      <c r="R26" s="91" t="s">
        <v>112</v>
      </c>
      <c r="S26" s="83" t="str">
        <f t="shared" ref="S26:S28" si="24">IF(OR(T26="Preventivo",T26="Detectivo"),"Probabilidad",IF(T26="Correctivo","Impacto",""))</f>
        <v>Probabilidad</v>
      </c>
      <c r="T26" s="84" t="s">
        <v>65</v>
      </c>
      <c r="U26" s="84" t="s">
        <v>66</v>
      </c>
      <c r="V26" s="45" t="str">
        <f t="shared" ref="V26:V28" si="25">IF(AND(T26="Preventivo",U26="Automático"),"50%",IF(AND(T26="Preventivo",U26="Manual"),"40%",IF(AND(T26="Detectivo",U26="Automático"),"40%",IF(AND(T26="Detectivo",U26="Manual"),"30%",IF(AND(T26="Correctivo",U26="Automático"),"35%",IF(AND(T26="Correctivo",U26="Manual"),"25%",""))))))</f>
        <v>40%</v>
      </c>
      <c r="W26" s="85" t="s">
        <v>113</v>
      </c>
      <c r="X26" s="96" t="s">
        <v>114</v>
      </c>
      <c r="Y26" s="6" t="s">
        <v>115</v>
      </c>
      <c r="Z26" s="49">
        <f>IFERROR(IF(S26="Probabilidad",(I26-(+I26*V26)),IF(S26="Impacto",I26,"")),"")</f>
        <v>0.36</v>
      </c>
      <c r="AA26" s="50" t="str">
        <f t="shared" ref="AA26:AA28" si="26">IFERROR(IF(Z26="","",IF(Z26&lt;=0.2,"Muy Baja",IF(Z26&lt;=0.4,"Baja",IF(Z26&lt;=0.6,"Media",IF(Z26&lt;=0.8,"Alta","Muy Alta"))))),"")</f>
        <v>Baja</v>
      </c>
      <c r="AB26" s="51">
        <f t="shared" ref="AB26:AB28" si="27">+Z26</f>
        <v>0.36</v>
      </c>
      <c r="AC26" s="52" t="str">
        <f t="shared" ref="AC26:AC28" si="28">IFERROR(IF(AD26="","",IF(AD26&lt;=0.2,"Leve",IF(AD26&lt;=0.4,"Menor",IF(AD26&lt;=0.6,"Moderado",IF(AD26&lt;=0.8,"Mayor","Catastrófico"))))),"")</f>
        <v>Leve</v>
      </c>
      <c r="AD26" s="49">
        <f>IFERROR(IF(S26="Impacto",(M26-(+M26*V26)),IF(S26="Probabilidad",M26,"")),"")</f>
        <v>0.2</v>
      </c>
      <c r="AE26" s="53" t="str">
        <f>+CONCATENATE(AA26, " - ", AC26)</f>
        <v>Baja - Leve</v>
      </c>
      <c r="AF26" s="69" t="str">
        <f>+VLOOKUP(AE26,Datos!$J$4:$K$28,2,)</f>
        <v>BAJO</v>
      </c>
      <c r="AG26" s="259" t="s">
        <v>116</v>
      </c>
      <c r="AH26" s="2"/>
      <c r="AI26" s="267" t="s">
        <v>95</v>
      </c>
      <c r="AJ26" s="239"/>
      <c r="AK26" s="270"/>
      <c r="AM26" s="223">
        <v>45792</v>
      </c>
      <c r="AN26" s="233" t="s">
        <v>117</v>
      </c>
      <c r="AO26" s="245" t="s">
        <v>97</v>
      </c>
      <c r="AP26" s="227" t="s">
        <v>74</v>
      </c>
      <c r="AQ26" s="229"/>
      <c r="AR26" s="103"/>
      <c r="AS26" s="246" t="s">
        <v>118</v>
      </c>
      <c r="AT26" s="256" t="s">
        <v>119</v>
      </c>
    </row>
    <row r="27" spans="1:47" ht="202.5" customHeight="1">
      <c r="A27" s="157"/>
      <c r="B27" s="160"/>
      <c r="C27" s="152"/>
      <c r="D27" s="152"/>
      <c r="E27" s="152"/>
      <c r="F27" s="164"/>
      <c r="G27" s="160"/>
      <c r="H27" s="143"/>
      <c r="I27" s="135"/>
      <c r="J27" s="126"/>
      <c r="K27" s="129"/>
      <c r="L27" s="132"/>
      <c r="M27" s="135"/>
      <c r="N27" s="135"/>
      <c r="O27" s="140"/>
      <c r="P27" s="2"/>
      <c r="Q27" s="101">
        <v>2</v>
      </c>
      <c r="R27" s="94" t="s">
        <v>120</v>
      </c>
      <c r="S27" s="83" t="str">
        <f t="shared" ref="S27" si="29">IF(OR(T27="Preventivo",T27="Detectivo"),"Probabilidad",IF(T27="Correctivo","Impacto",""))</f>
        <v>Probabilidad</v>
      </c>
      <c r="T27" s="84" t="s">
        <v>65</v>
      </c>
      <c r="U27" s="84" t="s">
        <v>66</v>
      </c>
      <c r="V27" s="45" t="str">
        <f t="shared" si="25"/>
        <v>40%</v>
      </c>
      <c r="W27" s="99" t="s">
        <v>121</v>
      </c>
      <c r="X27" s="96" t="s">
        <v>114</v>
      </c>
      <c r="Y27" s="100" t="s">
        <v>122</v>
      </c>
      <c r="Z27" s="54">
        <f>IFERROR(IF(AND(S26="Probabilidad",S27="Probabilidad"),(AB26-(+AB26*V27)),IF(S27="Probabilidad",(I26-(+I26*V27)),IF(S27="Impacto",AB26,""))),"")</f>
        <v>0.216</v>
      </c>
      <c r="AA27" s="55" t="str">
        <f t="shared" si="26"/>
        <v>Baja</v>
      </c>
      <c r="AB27" s="54">
        <f t="shared" si="27"/>
        <v>0.216</v>
      </c>
      <c r="AC27" s="57" t="str">
        <f t="shared" si="28"/>
        <v>Leve</v>
      </c>
      <c r="AD27" s="54">
        <f>IFERROR(IF(AND(S26="Impacto",S26="Impacto"),(AD26-(+AD26*V27)),IF(S27="Impacto",(M26-(+M26*V27)),IF(S27="Probabilidad",AD26,""))),"")</f>
        <v>0.2</v>
      </c>
      <c r="AE27" s="58" t="str">
        <f t="shared" ref="AE27" si="30">+CONCATENATE(AA27, " - ", AC27)</f>
        <v>Baja - Leve</v>
      </c>
      <c r="AF27" s="70" t="str">
        <f>+VLOOKUP(AE27,Datos!$J$4:$K$28,2,)</f>
        <v>BAJO</v>
      </c>
      <c r="AG27" s="260"/>
      <c r="AH27" s="2"/>
      <c r="AI27" s="268"/>
      <c r="AJ27" s="240"/>
      <c r="AK27" s="271"/>
      <c r="AM27" s="223"/>
      <c r="AN27" s="227"/>
      <c r="AO27" s="245"/>
      <c r="AP27" s="227"/>
      <c r="AQ27" s="229"/>
      <c r="AR27" s="103"/>
      <c r="AS27" s="249"/>
      <c r="AT27" s="258"/>
    </row>
    <row r="28" spans="1:47" ht="228.75" customHeight="1">
      <c r="A28" s="158"/>
      <c r="B28" s="161"/>
      <c r="C28" s="153"/>
      <c r="D28" s="153"/>
      <c r="E28" s="153"/>
      <c r="F28" s="165"/>
      <c r="G28" s="161"/>
      <c r="H28" s="144"/>
      <c r="I28" s="136"/>
      <c r="J28" s="127"/>
      <c r="K28" s="130"/>
      <c r="L28" s="133"/>
      <c r="M28" s="136"/>
      <c r="N28" s="138"/>
      <c r="O28" s="141"/>
      <c r="P28" s="2"/>
      <c r="Q28" s="9">
        <v>3</v>
      </c>
      <c r="R28" s="92" t="s">
        <v>123</v>
      </c>
      <c r="S28" s="86" t="str">
        <f t="shared" si="24"/>
        <v>Impacto</v>
      </c>
      <c r="T28" s="87" t="s">
        <v>84</v>
      </c>
      <c r="U28" s="87" t="s">
        <v>66</v>
      </c>
      <c r="V28" s="47" t="str">
        <f t="shared" si="25"/>
        <v>25%</v>
      </c>
      <c r="W28" s="22" t="s">
        <v>124</v>
      </c>
      <c r="X28" s="22" t="s">
        <v>125</v>
      </c>
      <c r="Y28" s="93" t="s">
        <v>126</v>
      </c>
      <c r="Z28" s="59">
        <f>IFERROR(IF(AND(S26="Probabilidad",S28="Probabilidad"),(AB26-(+AB26*V28)),IF(S28="Probabilidad",(I26-(+I26*V28)),IF(S28="Impacto",AB26,""))),"")</f>
        <v>0.36</v>
      </c>
      <c r="AA28" s="60" t="str">
        <f t="shared" si="26"/>
        <v>Baja</v>
      </c>
      <c r="AB28" s="61">
        <f t="shared" si="27"/>
        <v>0.36</v>
      </c>
      <c r="AC28" s="62" t="str">
        <f t="shared" si="28"/>
        <v>Leve</v>
      </c>
      <c r="AD28" s="59">
        <f>IFERROR(IF(AND(S26="Impacto",S26="Impacto"),(AD26-(+AD26*V28)),IF(S28="Impacto",(M26-(+M26*V28)),IF(S28="Probabilidad",AD26,""))),"")</f>
        <v>0.15000000000000002</v>
      </c>
      <c r="AE28" s="63" t="str">
        <f t="shared" ref="AE28" si="31">+CONCATENATE(AA28, " - ", AC28)</f>
        <v>Baja - Leve</v>
      </c>
      <c r="AF28" s="71" t="str">
        <f>+VLOOKUP(AE28,Datos!$J$4:$K$28,2,)</f>
        <v>BAJO</v>
      </c>
      <c r="AG28" s="261"/>
      <c r="AH28" s="2"/>
      <c r="AI28" s="269"/>
      <c r="AJ28" s="241"/>
      <c r="AK28" s="272"/>
      <c r="AM28" s="229"/>
      <c r="AN28" s="227"/>
      <c r="AO28" s="245"/>
      <c r="AP28" s="227"/>
      <c r="AQ28" s="229"/>
      <c r="AR28" s="103"/>
      <c r="AS28" s="249"/>
      <c r="AT28" s="258"/>
      <c r="AU28" s="98"/>
    </row>
    <row r="29" spans="1:47">
      <c r="P29" s="2"/>
    </row>
    <row r="30" spans="1:47">
      <c r="P30" s="2"/>
    </row>
    <row r="31" spans="1:47">
      <c r="P31" s="2"/>
    </row>
    <row r="32" spans="1:47">
      <c r="P32" s="2"/>
    </row>
    <row r="33" spans="16:16">
      <c r="P33" s="2"/>
    </row>
    <row r="34" spans="16:16">
      <c r="P34" s="2"/>
    </row>
  </sheetData>
  <mergeCells count="105">
    <mergeCell ref="O22:O25"/>
    <mergeCell ref="AG26:AG28"/>
    <mergeCell ref="AM26:AM28"/>
    <mergeCell ref="AI22:AI25"/>
    <mergeCell ref="AJ22:AJ25"/>
    <mergeCell ref="AK22:AK25"/>
    <mergeCell ref="AI26:AI28"/>
    <mergeCell ref="AJ26:AJ28"/>
    <mergeCell ref="AK26:AK28"/>
    <mergeCell ref="AM22:AM25"/>
    <mergeCell ref="AG22:AG25"/>
    <mergeCell ref="AN22:AN25"/>
    <mergeCell ref="AO22:AO25"/>
    <mergeCell ref="AN26:AN28"/>
    <mergeCell ref="AI14:AK15"/>
    <mergeCell ref="AI17:AI21"/>
    <mergeCell ref="AJ17:AJ21"/>
    <mergeCell ref="AK17:AK21"/>
    <mergeCell ref="AO26:AO28"/>
    <mergeCell ref="AS22:AS25"/>
    <mergeCell ref="AP22:AP25"/>
    <mergeCell ref="AP26:AP28"/>
    <mergeCell ref="AQ26:AQ28"/>
    <mergeCell ref="AS26:AS28"/>
    <mergeCell ref="AQ22:AQ25"/>
    <mergeCell ref="AS14:AT15"/>
    <mergeCell ref="AS17:AS21"/>
    <mergeCell ref="AT17:AT21"/>
    <mergeCell ref="AT22:AT25"/>
    <mergeCell ref="AT26:AT28"/>
    <mergeCell ref="AG17:AG21"/>
    <mergeCell ref="A1:B8"/>
    <mergeCell ref="C1:AP4"/>
    <mergeCell ref="A14:O15"/>
    <mergeCell ref="Q14:AG14"/>
    <mergeCell ref="Z15:AG15"/>
    <mergeCell ref="T15:Y15"/>
    <mergeCell ref="D10:M10"/>
    <mergeCell ref="A11:C11"/>
    <mergeCell ref="D11:M11"/>
    <mergeCell ref="A12:C12"/>
    <mergeCell ref="D12:M12"/>
    <mergeCell ref="A10:C10"/>
    <mergeCell ref="AM14:AQ15"/>
    <mergeCell ref="B17:B21"/>
    <mergeCell ref="C17:C21"/>
    <mergeCell ref="N17:N21"/>
    <mergeCell ref="AM17:AM21"/>
    <mergeCell ref="AN17:AN21"/>
    <mergeCell ref="AO17:AO21"/>
    <mergeCell ref="AQ17:AQ21"/>
    <mergeCell ref="AP17:AP21"/>
    <mergeCell ref="AQ1:AR2"/>
    <mergeCell ref="A17:A21"/>
    <mergeCell ref="K17:K21"/>
    <mergeCell ref="H22:H25"/>
    <mergeCell ref="I22:I25"/>
    <mergeCell ref="A22:A25"/>
    <mergeCell ref="B22:B25"/>
    <mergeCell ref="C22:C25"/>
    <mergeCell ref="D22:D25"/>
    <mergeCell ref="J22:J25"/>
    <mergeCell ref="K22:K25"/>
    <mergeCell ref="J17:J21"/>
    <mergeCell ref="E22:E25"/>
    <mergeCell ref="F22:F25"/>
    <mergeCell ref="G22:G25"/>
    <mergeCell ref="E17:E21"/>
    <mergeCell ref="F17:F21"/>
    <mergeCell ref="G17:G21"/>
    <mergeCell ref="H17:H21"/>
    <mergeCell ref="I17:I21"/>
    <mergeCell ref="A26:A28"/>
    <mergeCell ref="B26:B28"/>
    <mergeCell ref="C26:C28"/>
    <mergeCell ref="D26:D28"/>
    <mergeCell ref="E26:E28"/>
    <mergeCell ref="F26:F28"/>
    <mergeCell ref="G26:G28"/>
    <mergeCell ref="H26:H28"/>
    <mergeCell ref="I26:I28"/>
    <mergeCell ref="AS1:AT2"/>
    <mergeCell ref="AQ3:AR4"/>
    <mergeCell ref="AS3:AT4"/>
    <mergeCell ref="C5:AP8"/>
    <mergeCell ref="AQ5:AR6"/>
    <mergeCell ref="AS5:AT6"/>
    <mergeCell ref="AQ7:AR8"/>
    <mergeCell ref="AS7:AT8"/>
    <mergeCell ref="J26:J28"/>
    <mergeCell ref="K26:K28"/>
    <mergeCell ref="L26:L28"/>
    <mergeCell ref="M26:M28"/>
    <mergeCell ref="N26:N28"/>
    <mergeCell ref="O26:O28"/>
    <mergeCell ref="O17:O21"/>
    <mergeCell ref="L17:L21"/>
    <mergeCell ref="N10:R10"/>
    <mergeCell ref="N11:R11"/>
    <mergeCell ref="N12:R12"/>
    <mergeCell ref="M22:M25"/>
    <mergeCell ref="N22:N25"/>
    <mergeCell ref="D17:D21"/>
    <mergeCell ref="L22:L25"/>
    <mergeCell ref="M17:M21"/>
  </mergeCells>
  <conditionalFormatting sqref="H17:H28">
    <cfRule type="cellIs" dxfId="31" priority="77" operator="equal">
      <formula>"Muy Alta"</formula>
    </cfRule>
    <cfRule type="cellIs" dxfId="30" priority="78" operator="equal">
      <formula>"Alta"</formula>
    </cfRule>
    <cfRule type="cellIs" dxfId="29" priority="79" operator="equal">
      <formula>"Media"</formula>
    </cfRule>
    <cfRule type="cellIs" dxfId="28" priority="80" operator="equal">
      <formula>"Muy Baja"</formula>
    </cfRule>
    <cfRule type="cellIs" dxfId="27" priority="81" operator="equal">
      <formula>"Baja"</formula>
    </cfRule>
  </conditionalFormatting>
  <conditionalFormatting sqref="L17:L28">
    <cfRule type="cellIs" dxfId="26" priority="72" operator="equal">
      <formula>"Leve"</formula>
    </cfRule>
    <cfRule type="cellIs" dxfId="25" priority="73" operator="equal">
      <formula>"Catastrófico"</formula>
    </cfRule>
    <cfRule type="cellIs" dxfId="24" priority="74" operator="equal">
      <formula>"Mayor"</formula>
    </cfRule>
    <cfRule type="cellIs" dxfId="23" priority="75" operator="equal">
      <formula>"Moderado"</formula>
    </cfRule>
    <cfRule type="cellIs" dxfId="22" priority="76" operator="equal">
      <formula>"Menor"</formula>
    </cfRule>
  </conditionalFormatting>
  <conditionalFormatting sqref="O17:O28">
    <cfRule type="cellIs" dxfId="21" priority="68" operator="equal">
      <formula>"EXTREMO"</formula>
    </cfRule>
    <cfRule type="cellIs" dxfId="20" priority="69" operator="equal">
      <formula>"ALTO"</formula>
    </cfRule>
    <cfRule type="cellIs" dxfId="19" priority="70" operator="equal">
      <formula>"BAJO"</formula>
    </cfRule>
    <cfRule type="cellIs" dxfId="18" priority="71" operator="equal">
      <formula>"MODERADO"</formula>
    </cfRule>
  </conditionalFormatting>
  <conditionalFormatting sqref="AA17">
    <cfRule type="cellIs" dxfId="17" priority="236" operator="equal">
      <formula>"B+$Z$17Muy Baja"</formula>
    </cfRule>
  </conditionalFormatting>
  <conditionalFormatting sqref="AA17:AA28">
    <cfRule type="cellIs" dxfId="16" priority="3" operator="equal">
      <formula>"Baja"</formula>
    </cfRule>
    <cfRule type="cellIs" dxfId="15" priority="4" operator="equal">
      <formula>"Media"</formula>
    </cfRule>
    <cfRule type="cellIs" dxfId="14" priority="5" operator="equal">
      <formula>"Muy Alta"</formula>
    </cfRule>
    <cfRule type="cellIs" dxfId="13" priority="6" operator="equal">
      <formula>"Alta"</formula>
    </cfRule>
  </conditionalFormatting>
  <conditionalFormatting sqref="AA18:AA21">
    <cfRule type="cellIs" dxfId="12" priority="21" operator="equal">
      <formula>"Muy Baja"</formula>
    </cfRule>
  </conditionalFormatting>
  <conditionalFormatting sqref="AA22:AA23">
    <cfRule type="cellIs" dxfId="11" priority="180" operator="equal">
      <formula>"B+$Z$17Muy Baja"</formula>
    </cfRule>
  </conditionalFormatting>
  <conditionalFormatting sqref="AA24:AA25">
    <cfRule type="cellIs" dxfId="10" priority="2" operator="equal">
      <formula>"Muy Baja"</formula>
    </cfRule>
  </conditionalFormatting>
  <conditionalFormatting sqref="AA26:AA28">
    <cfRule type="cellIs" dxfId="9" priority="1" operator="equal">
      <formula>"B+$Z$17Muy Baja"</formula>
    </cfRule>
  </conditionalFormatting>
  <conditionalFormatting sqref="AC17:AC28">
    <cfRule type="cellIs" dxfId="8" priority="16" operator="equal">
      <formula>"Catastrófico"</formula>
    </cfRule>
    <cfRule type="cellIs" dxfId="7" priority="17" operator="equal">
      <formula>"Mayor"</formula>
    </cfRule>
    <cfRule type="cellIs" dxfId="6" priority="18" operator="equal">
      <formula>"Moderado"</formula>
    </cfRule>
    <cfRule type="cellIs" dxfId="5" priority="19" operator="equal">
      <formula>"Menor"</formula>
    </cfRule>
    <cfRule type="cellIs" dxfId="4" priority="20" operator="equal">
      <formula>"Leve"</formula>
    </cfRule>
  </conditionalFormatting>
  <conditionalFormatting sqref="AF17:AF28">
    <cfRule type="cellIs" dxfId="3" priority="12" operator="equal">
      <formula>"EXTREMO"</formula>
    </cfRule>
    <cfRule type="cellIs" dxfId="2" priority="13" operator="equal">
      <formula>"ALTO"</formula>
    </cfRule>
    <cfRule type="cellIs" dxfId="1" priority="14" operator="equal">
      <formula>"BAJO"</formula>
    </cfRule>
    <cfRule type="cellIs" dxfId="0" priority="15" operator="equal">
      <formula>"MODERADO"</formula>
    </cfRule>
  </conditionalFormatting>
  <printOptions horizontalCentered="1"/>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ignoredErrors>
    <ignoredError sqref="O17 L21:M21 M17" evalError="1"/>
  </ignoredError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7CF86C26-8C14-4E30-92E4-11D42FE3F607}">
          <x14:formula1>
            <xm:f>Datos!$A$4:$A$6</xm:f>
          </x14:formula1>
          <xm:sqref>B17:B28</xm:sqref>
        </x14:dataValidation>
        <x14:dataValidation type="list" allowBlank="1" showInputMessage="1" showErrorMessage="1" xr:uid="{24BF034C-8DF6-4DDD-AB0C-FB15D8D5C9DC}">
          <x14:formula1>
            <xm:f>Datos!$O$3:$O$15</xm:f>
          </x14:formula1>
          <xm:sqref>J17:J28</xm:sqref>
        </x14:dataValidation>
        <x14:dataValidation type="list" allowBlank="1" showInputMessage="1" showErrorMessage="1" xr:uid="{A1FA52A4-69DE-4657-98CA-1920C8A6A77B}">
          <x14:formula1>
            <xm:f>Datos!$P$19:$P$22</xm:f>
          </x14:formula1>
          <xm:sqref>T17:T28</xm:sqref>
        </x14:dataValidation>
        <x14:dataValidation type="list" allowBlank="1" showInputMessage="1" showErrorMessage="1" xr:uid="{B5CA7F40-8C14-496F-BFA9-3397672B45BD}">
          <x14:formula1>
            <xm:f>Datos!$P$25:$P$26</xm:f>
          </x14:formula1>
          <xm:sqref>U17:U28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145F3-C2C7-423E-A64C-54A21F4DB808}">
  <dimension ref="A3:Q28"/>
  <sheetViews>
    <sheetView topLeftCell="K1" zoomScale="120" zoomScaleNormal="120" workbookViewId="0">
      <selection activeCell="Q15" sqref="Q15"/>
    </sheetView>
  </sheetViews>
  <sheetFormatPr defaultColWidth="11.42578125" defaultRowHeight="15"/>
  <cols>
    <col min="7" max="7" width="14.85546875" customWidth="1"/>
    <col min="10" max="10" width="33" customWidth="1"/>
    <col min="15" max="15" width="81.42578125" customWidth="1"/>
  </cols>
  <sheetData>
    <row r="3" spans="1:17">
      <c r="A3" s="25" t="s">
        <v>127</v>
      </c>
      <c r="D3" t="s">
        <v>128</v>
      </c>
      <c r="G3" t="s">
        <v>129</v>
      </c>
      <c r="J3" t="s">
        <v>130</v>
      </c>
      <c r="O3" t="s">
        <v>131</v>
      </c>
    </row>
    <row r="4" spans="1:17">
      <c r="A4" t="s">
        <v>132</v>
      </c>
      <c r="D4" t="s">
        <v>133</v>
      </c>
      <c r="E4" s="24">
        <v>0.2</v>
      </c>
      <c r="G4" t="s">
        <v>134</v>
      </c>
      <c r="H4" s="24">
        <v>0.2</v>
      </c>
      <c r="J4" t="s">
        <v>135</v>
      </c>
      <c r="K4" t="s">
        <v>136</v>
      </c>
      <c r="O4" t="s">
        <v>137</v>
      </c>
      <c r="P4" s="3" t="s">
        <v>138</v>
      </c>
      <c r="Q4" s="27">
        <v>0.2</v>
      </c>
    </row>
    <row r="5" spans="1:17">
      <c r="A5" t="s">
        <v>59</v>
      </c>
      <c r="D5" t="s">
        <v>139</v>
      </c>
      <c r="E5" s="24">
        <v>0.4</v>
      </c>
      <c r="G5" t="s">
        <v>140</v>
      </c>
      <c r="H5" s="24">
        <v>0.4</v>
      </c>
      <c r="J5" t="s">
        <v>141</v>
      </c>
      <c r="K5" t="s">
        <v>136</v>
      </c>
      <c r="O5" s="26" t="s">
        <v>142</v>
      </c>
      <c r="P5" s="3" t="s">
        <v>143</v>
      </c>
      <c r="Q5" s="27">
        <v>0.4</v>
      </c>
    </row>
    <row r="6" spans="1:17">
      <c r="A6" t="s">
        <v>144</v>
      </c>
      <c r="D6" t="s">
        <v>145</v>
      </c>
      <c r="E6" s="24">
        <v>0.6</v>
      </c>
      <c r="G6" t="s">
        <v>146</v>
      </c>
      <c r="H6" s="24">
        <v>0.6</v>
      </c>
      <c r="J6" t="s">
        <v>147</v>
      </c>
      <c r="K6" t="s">
        <v>146</v>
      </c>
      <c r="O6" t="s">
        <v>148</v>
      </c>
      <c r="P6" s="3" t="s">
        <v>149</v>
      </c>
      <c r="Q6" s="27">
        <v>0.6</v>
      </c>
    </row>
    <row r="7" spans="1:17">
      <c r="D7" t="s">
        <v>150</v>
      </c>
      <c r="E7" s="24">
        <v>0.8</v>
      </c>
      <c r="G7" t="s">
        <v>151</v>
      </c>
      <c r="H7" s="24">
        <v>0.8</v>
      </c>
      <c r="J7" t="s">
        <v>152</v>
      </c>
      <c r="K7" t="s">
        <v>153</v>
      </c>
      <c r="O7" t="s">
        <v>154</v>
      </c>
      <c r="P7" s="3" t="s">
        <v>155</v>
      </c>
      <c r="Q7" s="27">
        <v>0.8</v>
      </c>
    </row>
    <row r="8" spans="1:17">
      <c r="D8" t="s">
        <v>156</v>
      </c>
      <c r="E8" s="24">
        <v>1</v>
      </c>
      <c r="G8" t="s">
        <v>157</v>
      </c>
      <c r="H8" s="24">
        <v>1</v>
      </c>
      <c r="J8" t="s">
        <v>158</v>
      </c>
      <c r="K8" t="s">
        <v>159</v>
      </c>
      <c r="O8" t="s">
        <v>160</v>
      </c>
      <c r="P8" s="3" t="s">
        <v>161</v>
      </c>
      <c r="Q8" s="27">
        <v>1</v>
      </c>
    </row>
    <row r="9" spans="1:17">
      <c r="J9" t="s">
        <v>162</v>
      </c>
      <c r="K9" t="s">
        <v>136</v>
      </c>
    </row>
    <row r="10" spans="1:17">
      <c r="J10" t="s">
        <v>163</v>
      </c>
      <c r="K10" t="s">
        <v>146</v>
      </c>
      <c r="O10" t="s">
        <v>164</v>
      </c>
    </row>
    <row r="11" spans="1:17">
      <c r="J11" t="s">
        <v>165</v>
      </c>
      <c r="K11" t="s">
        <v>146</v>
      </c>
      <c r="O11" t="s">
        <v>111</v>
      </c>
      <c r="P11" s="3" t="s">
        <v>138</v>
      </c>
      <c r="Q11" s="27">
        <v>0.2</v>
      </c>
    </row>
    <row r="12" spans="1:17" ht="30.75" customHeight="1">
      <c r="J12" t="s">
        <v>166</v>
      </c>
      <c r="K12" t="s">
        <v>153</v>
      </c>
      <c r="O12" s="26" t="s">
        <v>93</v>
      </c>
      <c r="P12" s="3" t="s">
        <v>143</v>
      </c>
      <c r="Q12" s="27">
        <v>0.4</v>
      </c>
    </row>
    <row r="13" spans="1:17" ht="30">
      <c r="J13" t="s">
        <v>167</v>
      </c>
      <c r="K13" t="s">
        <v>159</v>
      </c>
      <c r="O13" s="26" t="s">
        <v>63</v>
      </c>
      <c r="P13" s="3" t="s">
        <v>149</v>
      </c>
      <c r="Q13" s="27">
        <v>0.6</v>
      </c>
    </row>
    <row r="14" spans="1:17" ht="30">
      <c r="J14" t="s">
        <v>168</v>
      </c>
      <c r="K14" t="s">
        <v>146</v>
      </c>
      <c r="O14" s="26" t="s">
        <v>169</v>
      </c>
      <c r="P14" s="3" t="s">
        <v>155</v>
      </c>
      <c r="Q14" s="27">
        <v>0.8</v>
      </c>
    </row>
    <row r="15" spans="1:17" ht="30">
      <c r="J15" t="s">
        <v>170</v>
      </c>
      <c r="K15" t="s">
        <v>146</v>
      </c>
      <c r="O15" s="26" t="s">
        <v>171</v>
      </c>
      <c r="P15" s="3" t="s">
        <v>161</v>
      </c>
      <c r="Q15" s="27">
        <v>1</v>
      </c>
    </row>
    <row r="16" spans="1:17">
      <c r="J16" t="s">
        <v>172</v>
      </c>
      <c r="K16" t="s">
        <v>146</v>
      </c>
    </row>
    <row r="17" spans="10:16">
      <c r="J17" t="s">
        <v>173</v>
      </c>
      <c r="K17" t="s">
        <v>153</v>
      </c>
    </row>
    <row r="18" spans="10:16">
      <c r="J18" t="s">
        <v>174</v>
      </c>
      <c r="K18" t="s">
        <v>159</v>
      </c>
    </row>
    <row r="19" spans="10:16">
      <c r="J19" t="s">
        <v>175</v>
      </c>
      <c r="K19" t="s">
        <v>146</v>
      </c>
      <c r="P19" t="s">
        <v>176</v>
      </c>
    </row>
    <row r="20" spans="10:16">
      <c r="J20" t="s">
        <v>177</v>
      </c>
      <c r="K20" t="s">
        <v>146</v>
      </c>
      <c r="P20" t="s">
        <v>65</v>
      </c>
    </row>
    <row r="21" spans="10:16">
      <c r="J21" t="s">
        <v>178</v>
      </c>
      <c r="K21" t="s">
        <v>153</v>
      </c>
      <c r="P21" t="s">
        <v>179</v>
      </c>
    </row>
    <row r="22" spans="10:16">
      <c r="J22" t="s">
        <v>180</v>
      </c>
      <c r="K22" t="s">
        <v>153</v>
      </c>
      <c r="P22" t="s">
        <v>84</v>
      </c>
    </row>
    <row r="23" spans="10:16">
      <c r="J23" t="s">
        <v>181</v>
      </c>
      <c r="K23" t="s">
        <v>159</v>
      </c>
    </row>
    <row r="24" spans="10:16">
      <c r="J24" t="s">
        <v>182</v>
      </c>
      <c r="K24" t="s">
        <v>153</v>
      </c>
      <c r="P24" t="s">
        <v>183</v>
      </c>
    </row>
    <row r="25" spans="10:16">
      <c r="J25" t="s">
        <v>184</v>
      </c>
      <c r="K25" t="s">
        <v>153</v>
      </c>
      <c r="P25" t="s">
        <v>185</v>
      </c>
    </row>
    <row r="26" spans="10:16">
      <c r="J26" t="s">
        <v>186</v>
      </c>
      <c r="K26" t="s">
        <v>153</v>
      </c>
      <c r="P26" t="s">
        <v>66</v>
      </c>
    </row>
    <row r="27" spans="10:16">
      <c r="J27" t="s">
        <v>187</v>
      </c>
      <c r="K27" t="s">
        <v>153</v>
      </c>
    </row>
    <row r="28" spans="10:16">
      <c r="J28" t="s">
        <v>188</v>
      </c>
      <c r="K28" t="s">
        <v>159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4374F-F591-4574-B834-47D1B9F3602A}">
  <dimension ref="A1"/>
  <sheetViews>
    <sheetView workbookViewId="0">
      <selection activeCell="C36" sqref="C36"/>
    </sheetView>
  </sheetViews>
  <sheetFormatPr defaultColWidth="11.42578125"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8FCDC4-2E6A-4F99-A511-23D7B6AA798B}"/>
</file>

<file path=customXml/itemProps2.xml><?xml version="1.0" encoding="utf-8"?>
<ds:datastoreItem xmlns:ds="http://schemas.openxmlformats.org/officeDocument/2006/customXml" ds:itemID="{F2C42655-BC93-4B04-AA0C-17DB709A938D}"/>
</file>

<file path=customXml/itemProps3.xml><?xml version="1.0" encoding="utf-8"?>
<ds:datastoreItem xmlns:ds="http://schemas.openxmlformats.org/officeDocument/2006/customXml" ds:itemID="{5360FD63-DDE8-498B-9373-3122C874142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Willington Granados Herrera</dc:creator>
  <cp:keywords/>
  <dc:description/>
  <cp:lastModifiedBy>Navis Alberto Florez</cp:lastModifiedBy>
  <cp:revision/>
  <dcterms:created xsi:type="dcterms:W3CDTF">2021-05-10T15:52:34Z</dcterms:created>
  <dcterms:modified xsi:type="dcterms:W3CDTF">2025-05-30T04:42:45Z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MediaServiceImageTags">
    <vt:lpwstr/>
  </property>
</Properties>
</file>